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9" yWindow="65519" windowWidth="14015" windowHeight="4571" tabRatio="829" activeTab="2"/>
  </bookViews>
  <sheets>
    <sheet name="Instructions" sheetId="1" r:id="rId1"/>
    <sheet name="Picture of Garment" sheetId="2" r:id="rId2"/>
    <sheet name="Thd Consum Wksht - 1 Sku" sheetId="3" r:id="rId3"/>
    <sheet name="mm to inches" sheetId="4" r:id="rId4"/>
    <sheet name="Formulas M" sheetId="5" state="hidden" r:id="rId5"/>
  </sheets>
  <externalReferences>
    <externalReference r:id="rId8"/>
  </externalReferences>
  <definedNames>
    <definedName name="\0">#REF!</definedName>
    <definedName name="\C">#REF!</definedName>
    <definedName name="\H">#REF!</definedName>
    <definedName name="\U">#REF!</definedName>
    <definedName name="\W">#REF!</definedName>
    <definedName name="\X">#REF!</definedName>
    <definedName name="ANS">#REF!</definedName>
    <definedName name="EXIT">#REF!</definedName>
    <definedName name="INPUT">#REF!</definedName>
    <definedName name="Lst.select">'[1]Sheet4'!$B$2:$B$45</definedName>
    <definedName name="MENU">#REF!</definedName>
    <definedName name="MENU_1">#REF!</definedName>
    <definedName name="PRINT">#REF!</definedName>
    <definedName name="_xlnm.Print_Area" localSheetId="2">'Thd Consum Wksht - 1 Sku'!$A$1:$BC$86</definedName>
    <definedName name="_xlnm.Print_Titles" localSheetId="2">'Thd Consum Wksht - 1 Sku'!$1:$1</definedName>
    <definedName name="SAVE">#REF!</definedName>
    <definedName name="SCREEN">#REF!</definedName>
  </definedNames>
  <calcPr fullCalcOnLoad="1"/>
</workbook>
</file>

<file path=xl/sharedStrings.xml><?xml version="1.0" encoding="utf-8"?>
<sst xmlns="http://schemas.openxmlformats.org/spreadsheetml/2006/main" count="183" uniqueCount="141">
  <si>
    <t>Company Name:</t>
  </si>
  <si>
    <t>Garment Description:</t>
  </si>
  <si>
    <t>Needle</t>
  </si>
  <si>
    <t>Bobbin</t>
  </si>
  <si>
    <t>Looper</t>
  </si>
  <si>
    <t>Total</t>
  </si>
  <si>
    <t>Oper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</si>
  <si>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</si>
  <si>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</si>
  <si>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</si>
  <si>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</si>
  <si>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</si>
  <si>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</si>
  <si>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</si>
  <si>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</si>
  <si>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</si>
  <si>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</si>
  <si>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#</t>
  </si>
  <si>
    <t>SPI</t>
  </si>
  <si>
    <t>t-60 Perma Spun</t>
  </si>
  <si>
    <t>TOTAL</t>
  </si>
  <si>
    <t>ISO Stitch Type</t>
  </si>
  <si>
    <t>Stitch #?</t>
  </si>
  <si>
    <t>BS   2 hole</t>
  </si>
  <si>
    <t>BS    4 hole</t>
  </si>
  <si>
    <t>Fabric Weight</t>
  </si>
  <si>
    <t>Inch</t>
  </si>
  <si>
    <t>mm</t>
  </si>
  <si>
    <t>or</t>
  </si>
  <si>
    <t>Inches</t>
  </si>
  <si>
    <t>Avg. Seam Thickness</t>
  </si>
  <si>
    <t>301 Lockstitch</t>
  </si>
  <si>
    <t>401 Chainstitch</t>
  </si>
  <si>
    <t>SUBTOTALS</t>
  </si>
  <si>
    <t>Fill in the information highlighted in 'blue'</t>
  </si>
  <si>
    <r>
      <t>ANE</t>
    </r>
    <r>
      <rPr>
        <b/>
        <i/>
        <sz val="14"/>
        <rFont val="Arial Rounded MT Bold"/>
        <family val="2"/>
      </rPr>
      <t>CALC</t>
    </r>
  </si>
  <si>
    <t>Metric</t>
  </si>
  <si>
    <t>fraction</t>
  </si>
  <si>
    <t>decimal</t>
  </si>
  <si>
    <t>3/16</t>
  </si>
  <si>
    <t>1/4</t>
  </si>
  <si>
    <t>3/8</t>
  </si>
  <si>
    <t>1/2</t>
  </si>
  <si>
    <t>5/8</t>
  </si>
  <si>
    <t>3/4</t>
  </si>
  <si>
    <t>Waste Factor</t>
  </si>
  <si>
    <t>Cones of Ndl Thread/ Mach</t>
  </si>
  <si>
    <t>Cones of Bn. Thread/ Mach</t>
  </si>
  <si>
    <t>Cones of Lpr. Thread/ Mach</t>
  </si>
  <si>
    <t>Number of Machines Required</t>
  </si>
  <si>
    <t>Cones of Ndl Thread/ Line</t>
  </si>
  <si>
    <t>Cones of Lpr Thread/ Line</t>
  </si>
  <si>
    <t>Cones of Needle Thd Required</t>
  </si>
  <si>
    <t>Cones of Looper Thd Required</t>
  </si>
  <si>
    <t>Cone Put-up</t>
  </si>
  <si>
    <t>Cone Put-Up</t>
  </si>
  <si>
    <t>Cones of Bn Thread/ Line</t>
  </si>
  <si>
    <t># of Machines Required Rd Up</t>
  </si>
  <si>
    <t>Cones of Bobbin Thd.</t>
  </si>
  <si>
    <t>Needle Thd. Per Pro-gram</t>
  </si>
  <si>
    <t>Bobbin Thd. Per Pro-gram</t>
  </si>
  <si>
    <t>Looper Thd. Per Pro-gram</t>
  </si>
  <si>
    <t>Cones/ Program</t>
  </si>
  <si>
    <t>B83</t>
  </si>
  <si>
    <t>B84</t>
  </si>
  <si>
    <t>Cones / Program</t>
  </si>
  <si>
    <t>Cones / Program for Line Coverage</t>
  </si>
  <si>
    <t>Per Program</t>
  </si>
  <si>
    <t>Thread Cost</t>
  </si>
  <si>
    <t>Thread Cost for Coverage</t>
  </si>
  <si>
    <t xml:space="preserve">Cost/Garment = </t>
  </si>
  <si>
    <t>CONE</t>
  </si>
  <si>
    <t>SIZE</t>
  </si>
  <si>
    <t>PRICE</t>
  </si>
  <si>
    <t>/CONE</t>
  </si>
  <si>
    <t>CUR-RENCY</t>
  </si>
  <si>
    <r>
      <t>ANE</t>
    </r>
    <r>
      <rPr>
        <b/>
        <i/>
        <sz val="14"/>
        <rFont val="Arial Rounded MT Bold"/>
        <family val="2"/>
      </rPr>
      <t>CALC PLUS</t>
    </r>
  </si>
  <si>
    <t>NEEDLE</t>
  </si>
  <si>
    <t>BOBBIN</t>
  </si>
  <si>
    <t>LOOPER</t>
  </si>
  <si>
    <t>602 1/8" 2 Ndl Coverstitch</t>
  </si>
  <si>
    <t>602 1/4" 2 Ndl Coverstitch</t>
  </si>
  <si>
    <t>605 3 Ndl Coverstitch</t>
  </si>
  <si>
    <t>607 4 Ndl Coverstitch</t>
  </si>
  <si>
    <t>For Line Coverage</t>
  </si>
  <si>
    <t>NAME OF OPERATION</t>
  </si>
  <si>
    <t>ISO</t>
  </si>
  <si>
    <t>STITCH TYPE</t>
  </si>
  <si>
    <t>ROWS</t>
  </si>
  <si>
    <t>SEAM</t>
  </si>
  <si>
    <t>LENGTH</t>
  </si>
  <si>
    <t>THD IN</t>
  </si>
  <si>
    <t>THREAD</t>
  </si>
  <si>
    <t>OPER.</t>
  </si>
  <si>
    <t xml:space="preserve"> </t>
  </si>
  <si>
    <t>103 Blindstitch</t>
  </si>
  <si>
    <t>304  1/8" ZigZag</t>
  </si>
  <si>
    <t>304  3/16"m ZigZag</t>
  </si>
  <si>
    <t>304  1/4" ZigZag</t>
  </si>
  <si>
    <t>404 ZigZag Chain</t>
  </si>
  <si>
    <t>406  1/8"m Btm Cover</t>
  </si>
  <si>
    <t>406  3/16" Btm Cover</t>
  </si>
  <si>
    <t>406  1/4" Btm Cover</t>
  </si>
  <si>
    <t>407 3Ndl Btm Cover</t>
  </si>
  <si>
    <t>408 Pkt Facings</t>
  </si>
  <si>
    <t>503 1/8" 2Thd Serge</t>
  </si>
  <si>
    <t>503  1/4" 2 Thd Serge</t>
  </si>
  <si>
    <t>504 1/8" 1 Ndl Overedge</t>
  </si>
  <si>
    <t>504 3/16" 1 Ndl Overedge</t>
  </si>
  <si>
    <t>504 1/4" 1 Ndl Overedge</t>
  </si>
  <si>
    <t>514 2 Ndl Overedge</t>
  </si>
  <si>
    <t>516 / 401 SafetyS Chain</t>
  </si>
  <si>
    <t>516 / 504 SafetyS Overedge</t>
  </si>
  <si>
    <t>516 /Both Safetystitch</t>
  </si>
  <si>
    <t>602  3/16"m 2 Ndl Coverstitch</t>
  </si>
  <si>
    <t xml:space="preserve">Bartack   5/8" </t>
  </si>
  <si>
    <t>Bartack   1/2"</t>
  </si>
  <si>
    <t>Bartack   3/4"</t>
  </si>
  <si>
    <t>BH    5/8"</t>
  </si>
  <si>
    <t>BH     3/4"</t>
  </si>
  <si>
    <t>BH      1"</t>
  </si>
  <si>
    <t>PHOTO OF GARMENT</t>
  </si>
  <si>
    <t>OF</t>
  </si>
  <si>
    <t>STITCH</t>
  </si>
  <si>
    <t>/COVER</t>
  </si>
  <si>
    <t>American &amp; Efird Thread Consumption Calculator - MEDIUM WEIGHT FABRICS</t>
  </si>
  <si>
    <t>503  3/16" 2 Thd Serge</t>
  </si>
  <si>
    <t>CM</t>
  </si>
  <si>
    <t>MTRS.</t>
  </si>
  <si>
    <t>MTRS/</t>
  </si>
  <si>
    <t xml:space="preserve">  Total Mtrs. / Garment w Waste</t>
  </si>
  <si>
    <t>METRES</t>
  </si>
  <si>
    <t xml:space="preserve"> Total Mts. / Garment w Waste</t>
  </si>
  <si>
    <t xml:space="preserve">Copy &amp; Paste Thread Size </t>
  </si>
  <si>
    <t>&amp; Type from above</t>
  </si>
  <si>
    <t>PRODUC- TION OUTPUT PER MACHINE PER DAY</t>
  </si>
  <si>
    <t>RETAIL PROGRAM SIZE:</t>
  </si>
  <si>
    <t>PRODUCTON LINE OUTPUT PER DAY:</t>
  </si>
  <si>
    <t>in a sewn product, but the number of cones required to thread up the production line.</t>
  </si>
  <si>
    <t>If the retail program size is small, then the thread cost  will be higher for proper line coverage.</t>
  </si>
  <si>
    <r>
      <t>ANE</t>
    </r>
    <r>
      <rPr>
        <b/>
        <sz val="10"/>
        <rFont val="Arial Narrow"/>
        <family val="2"/>
      </rPr>
      <t>CALC Plus was designed to not only calculate the amount of thread consumed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</si>
</sst>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mm/dd/yy_)"/>
    <numFmt numFmtId="169" formatCode="0.000000_)"/>
    <numFmt numFmtId="170" formatCode="0.0000_)"/>
    <numFmt numFmtId="171" formatCode="&quot;$&quot;#,##0.000_);\(&quot;$&quot;#,##0.000\)"/>
    <numFmt numFmtId="172" formatCode="&quot;$&quot;#,##0.0000_);\(&quot;$&quot;#,##0.0000\)"/>
    <numFmt numFmtId="173" formatCode="0.0%"/>
    <numFmt numFmtId="174" formatCode="&quot;$&quot;#,##0.00000_);\(&quot;$&quot;#,##0.00000\)"/>
    <numFmt numFmtId="175" formatCode="0.0"/>
    <numFmt numFmtId="176" formatCode="0.000"/>
    <numFmt numFmtId="177" formatCode="0.00000"/>
    <numFmt numFmtId="178" formatCode="0.0000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0.000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&quot;$&quot;#,##0.000_);[Red]\(&quot;$&quot;#,##0.000\)"/>
    <numFmt numFmtId="189" formatCode="&quot;$&quot;#,##0.0000_);[Red]\(&quot;$&quot;#,##0.0000\)"/>
    <numFmt numFmtId="190" formatCode="&quot;$&quot;#,##0.00000_);[Red]\(&quot;$&quot;#,##0.00000\)"/>
    <numFmt numFmtId="191" formatCode="&quot;$&quot;#,##0.000000_);[Red]\(&quot;$&quot;#,##0.000000\)"/>
    <numFmt numFmtId="192" formatCode="_(&quot;$&quot;* #,##0.00000_);_(&quot;$&quot;* \(#,##0.00000\);_(&quot;$&quot;* &quot;-&quot;??_);_(@_)"/>
    <numFmt numFmtId="193" formatCode="_(&quot;$&quot;* #,##0.000000_);_(&quot;$&quot;* \(#,##0.000000\);_(&quot;$&quot;* &quot;-&quot;??_);_(@_)"/>
    <numFmt numFmtId="194" formatCode="&quot;$&quot;#,##0.0_);[Red]\(&quot;$&quot;#,##0.0\)"/>
    <numFmt numFmtId="195" formatCode="_(* #,##0.0000_);_(* \(#,##0.0000\);_(* &quot;-&quot;????_);_(@_)"/>
    <numFmt numFmtId="196" formatCode="0.0000000"/>
    <numFmt numFmtId="197" formatCode="0.00000000"/>
    <numFmt numFmtId="198" formatCode="#,##0.0_);\(#,##0.0\)"/>
    <numFmt numFmtId="199" formatCode="#\ ?/2"/>
    <numFmt numFmtId="200" formatCode="0.00000_)"/>
    <numFmt numFmtId="201" formatCode="0.000_)"/>
    <numFmt numFmtId="202" formatCode="mm/dd/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00000"/>
    <numFmt numFmtId="207" formatCode="0.0000000000"/>
    <numFmt numFmtId="208" formatCode="#,##0.0000_);[Red]\(#,##0.0000\)"/>
    <numFmt numFmtId="209" formatCode="[$€-2]\ #,##0.00_);[Red]\([$€-2]\ #,##0.00\)"/>
  </numFmts>
  <fonts count="61">
    <font>
      <sz val="10"/>
      <name val="Arial"/>
      <family val="0"/>
    </font>
    <font>
      <b/>
      <u val="single"/>
      <sz val="14"/>
      <color indexed="12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8"/>
      <color indexed="12"/>
      <name val="Arial Narrow"/>
      <family val="2"/>
    </font>
    <font>
      <b/>
      <u val="single"/>
      <sz val="8"/>
      <name val="Arial Narrow"/>
      <family val="2"/>
    </font>
    <font>
      <b/>
      <sz val="10"/>
      <color indexed="10"/>
      <name val="Arial Narrow"/>
      <family val="2"/>
    </font>
    <font>
      <u val="single"/>
      <sz val="14"/>
      <name val="Impact"/>
      <family val="2"/>
    </font>
    <font>
      <b/>
      <i/>
      <sz val="14"/>
      <color indexed="10"/>
      <name val="Arial Rounded MT Bold"/>
      <family val="2"/>
    </font>
    <font>
      <b/>
      <i/>
      <sz val="14"/>
      <name val="Arial Rounded MT Bold"/>
      <family val="2"/>
    </font>
    <font>
      <b/>
      <sz val="11"/>
      <color indexed="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2"/>
      <name val="Arial Narrow"/>
      <family val="2"/>
    </font>
    <font>
      <sz val="8"/>
      <color indexed="12"/>
      <name val="Arial"/>
      <family val="2"/>
    </font>
    <font>
      <sz val="10"/>
      <color indexed="10"/>
      <name val="Arial Narrow"/>
      <family val="2"/>
    </font>
    <font>
      <u val="single"/>
      <sz val="11"/>
      <name val="Arial Black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8"/>
      <name val="Arial"/>
      <family val="2"/>
    </font>
    <font>
      <sz val="8.95"/>
      <name val="Tahoma"/>
      <family val="2"/>
    </font>
    <font>
      <u val="single"/>
      <sz val="18"/>
      <name val="Impact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b/>
      <sz val="11"/>
      <color indexed="12"/>
      <name val="Tahoma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4"/>
      <color indexed="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8"/>
      <color indexed="10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4" fontId="12" fillId="0" borderId="0" xfId="21" applyFont="1">
      <alignment/>
      <protection/>
    </xf>
    <xf numFmtId="164" fontId="12" fillId="0" borderId="0" xfId="21" applyFont="1" applyBorder="1">
      <alignment/>
      <protection/>
    </xf>
    <xf numFmtId="164" fontId="13" fillId="0" borderId="0" xfId="21" applyFont="1" applyAlignment="1">
      <alignment horizontal="center"/>
      <protection/>
    </xf>
    <xf numFmtId="164" fontId="14" fillId="0" borderId="0" xfId="21" applyFont="1" applyAlignment="1" applyProtection="1">
      <alignment horizontal="left"/>
      <protection locked="0"/>
    </xf>
    <xf numFmtId="164" fontId="16" fillId="0" borderId="0" xfId="21" applyFont="1" applyAlignment="1" applyProtection="1">
      <alignment horizontal="center"/>
      <protection locked="0"/>
    </xf>
    <xf numFmtId="164" fontId="17" fillId="0" borderId="0" xfId="21" applyFont="1" applyAlignment="1" applyProtection="1">
      <alignment horizontal="center"/>
      <protection locked="0"/>
    </xf>
    <xf numFmtId="165" fontId="16" fillId="0" borderId="0" xfId="21" applyNumberFormat="1" applyFont="1" applyAlignment="1" applyProtection="1">
      <alignment horizontal="center"/>
      <protection locked="0"/>
    </xf>
    <xf numFmtId="166" fontId="18" fillId="0" borderId="0" xfId="21" applyNumberFormat="1" applyFont="1" applyAlignment="1" applyProtection="1">
      <alignment horizontal="center"/>
      <protection locked="0"/>
    </xf>
    <xf numFmtId="166" fontId="12" fillId="0" borderId="0" xfId="21" applyNumberFormat="1" applyFont="1" applyAlignment="1">
      <alignment horizontal="center"/>
      <protection/>
    </xf>
    <xf numFmtId="0" fontId="19" fillId="0" borderId="0" xfId="0" applyFont="1" applyAlignment="1">
      <alignment/>
    </xf>
    <xf numFmtId="166" fontId="19" fillId="0" borderId="0" xfId="21" applyNumberFormat="1" applyFont="1" applyAlignment="1" applyProtection="1">
      <alignment horizontal="center"/>
      <protection locked="0"/>
    </xf>
    <xf numFmtId="164" fontId="19" fillId="0" borderId="0" xfId="21" applyFont="1" applyAlignment="1" applyProtection="1">
      <alignment horizontal="centerContinuous"/>
      <protection locked="0"/>
    </xf>
    <xf numFmtId="164" fontId="22" fillId="0" borderId="0" xfId="21" applyFont="1" applyAlignment="1" applyProtection="1">
      <alignment horizontal="left"/>
      <protection locked="0"/>
    </xf>
    <xf numFmtId="164" fontId="18" fillId="0" borderId="0" xfId="21" applyFont="1" applyAlignment="1">
      <alignment horizontal="center"/>
      <protection/>
    </xf>
    <xf numFmtId="164" fontId="23" fillId="0" borderId="0" xfId="21" applyFont="1" applyAlignment="1" applyProtection="1">
      <alignment horizontal="center"/>
      <protection locked="0"/>
    </xf>
    <xf numFmtId="166" fontId="23" fillId="0" borderId="0" xfId="21" applyNumberFormat="1" applyFont="1" applyAlignment="1" applyProtection="1">
      <alignment horizontal="center"/>
      <protection locked="0"/>
    </xf>
    <xf numFmtId="164" fontId="18" fillId="0" borderId="0" xfId="21" applyFont="1" applyAlignment="1" applyProtection="1">
      <alignment horizontal="center"/>
      <protection locked="0"/>
    </xf>
    <xf numFmtId="165" fontId="18" fillId="0" borderId="0" xfId="21" applyNumberFormat="1" applyFont="1" applyAlignment="1" applyProtection="1">
      <alignment horizontal="center"/>
      <protection locked="0"/>
    </xf>
    <xf numFmtId="164" fontId="18" fillId="0" borderId="0" xfId="21" applyFont="1" applyProtection="1">
      <alignment/>
      <protection locked="0"/>
    </xf>
    <xf numFmtId="165" fontId="12" fillId="0" borderId="0" xfId="21" applyNumberFormat="1" applyFont="1" applyAlignment="1">
      <alignment horizontal="center"/>
      <protection/>
    </xf>
    <xf numFmtId="165" fontId="18" fillId="0" borderId="0" xfId="21" applyNumberFormat="1" applyFont="1" applyAlignment="1" quotePrefix="1">
      <alignment horizontal="center"/>
      <protection/>
    </xf>
    <xf numFmtId="166" fontId="18" fillId="0" borderId="0" xfId="21" applyNumberFormat="1" applyFont="1" applyAlignment="1">
      <alignment horizontal="center"/>
      <protection/>
    </xf>
    <xf numFmtId="164" fontId="18" fillId="0" borderId="0" xfId="21" applyFont="1">
      <alignment/>
      <protection/>
    </xf>
    <xf numFmtId="165" fontId="12" fillId="0" borderId="0" xfId="21" applyNumberFormat="1" applyFont="1" applyAlignment="1" applyProtection="1">
      <alignment horizontal="center"/>
      <protection locked="0"/>
    </xf>
    <xf numFmtId="49" fontId="25" fillId="0" borderId="0" xfId="21" applyNumberFormat="1" applyFont="1" applyAlignment="1" applyProtection="1">
      <alignment horizontal="center"/>
      <protection locked="0"/>
    </xf>
    <xf numFmtId="164" fontId="12" fillId="0" borderId="1" xfId="21" applyFont="1" applyBorder="1">
      <alignment/>
      <protection/>
    </xf>
    <xf numFmtId="164" fontId="12" fillId="0" borderId="2" xfId="21" applyFont="1" applyBorder="1">
      <alignment/>
      <protection/>
    </xf>
    <xf numFmtId="164" fontId="12" fillId="0" borderId="3" xfId="21" applyFont="1" applyBorder="1">
      <alignment/>
      <protection/>
    </xf>
    <xf numFmtId="0" fontId="12" fillId="0" borderId="2" xfId="21" applyNumberFormat="1" applyFont="1" applyBorder="1" applyAlignment="1">
      <alignment horizontal="center"/>
      <protection/>
    </xf>
    <xf numFmtId="164" fontId="17" fillId="0" borderId="0" xfId="21" applyFont="1" applyAlignment="1">
      <alignment horizontal="center"/>
      <protection/>
    </xf>
    <xf numFmtId="165" fontId="18" fillId="0" borderId="0" xfId="21" applyNumberFormat="1" applyFont="1" applyAlignment="1">
      <alignment horizontal="center"/>
      <protection/>
    </xf>
    <xf numFmtId="166" fontId="18" fillId="0" borderId="4" xfId="21" applyNumberFormat="1" applyFont="1" applyBorder="1" applyAlignment="1">
      <alignment horizontal="center"/>
      <protection/>
    </xf>
    <xf numFmtId="164" fontId="18" fillId="0" borderId="5" xfId="21" applyFont="1" applyBorder="1">
      <alignment/>
      <protection/>
    </xf>
    <xf numFmtId="164" fontId="18" fillId="0" borderId="4" xfId="21" applyFont="1" applyBorder="1">
      <alignment/>
      <protection/>
    </xf>
    <xf numFmtId="164" fontId="26" fillId="0" borderId="0" xfId="21" applyFont="1" applyAlignment="1">
      <alignment horizontal="center"/>
      <protection/>
    </xf>
    <xf numFmtId="165" fontId="18" fillId="0" borderId="2" xfId="21" applyNumberFormat="1" applyFont="1" applyBorder="1" applyAlignment="1" applyProtection="1">
      <alignment horizontal="center"/>
      <protection/>
    </xf>
    <xf numFmtId="1" fontId="18" fillId="0" borderId="2" xfId="21" applyNumberFormat="1" applyFont="1" applyBorder="1" applyAlignment="1" applyProtection="1">
      <alignment horizontal="center"/>
      <protection locked="0"/>
    </xf>
    <xf numFmtId="1" fontId="18" fillId="0" borderId="2" xfId="21" applyNumberFormat="1" applyFont="1" applyBorder="1" applyAlignment="1">
      <alignment horizontal="center"/>
      <protection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6" xfId="21" applyNumberFormat="1" applyFont="1" applyBorder="1" applyAlignment="1" applyProtection="1">
      <alignment horizontal="center"/>
      <protection/>
    </xf>
    <xf numFmtId="49" fontId="18" fillId="0" borderId="7" xfId="21" applyNumberFormat="1" applyFont="1" applyBorder="1" applyAlignment="1" applyProtection="1">
      <alignment horizontal="left"/>
      <protection locked="0"/>
    </xf>
    <xf numFmtId="2" fontId="12" fillId="0" borderId="2" xfId="22" applyNumberFormat="1" applyFont="1" applyBorder="1" applyAlignment="1">
      <alignment horizontal="center"/>
      <protection/>
    </xf>
    <xf numFmtId="49" fontId="18" fillId="0" borderId="2" xfId="21" applyNumberFormat="1" applyFont="1" applyBorder="1" applyProtection="1">
      <alignment/>
      <protection locked="0"/>
    </xf>
    <xf numFmtId="49" fontId="18" fillId="0" borderId="2" xfId="21" applyNumberFormat="1" applyFont="1" applyBorder="1" applyAlignment="1" applyProtection="1">
      <alignment horizontal="left"/>
      <protection locked="0"/>
    </xf>
    <xf numFmtId="49" fontId="18" fillId="0" borderId="2" xfId="21" applyNumberFormat="1" applyFont="1" applyBorder="1" applyAlignment="1" applyProtection="1" quotePrefix="1">
      <alignment horizontal="left"/>
      <protection locked="0"/>
    </xf>
    <xf numFmtId="2" fontId="18" fillId="0" borderId="8" xfId="21" applyNumberFormat="1" applyFont="1" applyBorder="1" applyAlignment="1" applyProtection="1">
      <alignment horizontal="center"/>
      <protection/>
    </xf>
    <xf numFmtId="49" fontId="18" fillId="0" borderId="9" xfId="21" applyNumberFormat="1" applyFont="1" applyBorder="1" applyAlignment="1" applyProtection="1">
      <alignment horizontal="left"/>
      <protection locked="0"/>
    </xf>
    <xf numFmtId="164" fontId="18" fillId="0" borderId="10" xfId="21" applyFont="1" applyBorder="1" applyAlignment="1">
      <alignment horizontal="center"/>
      <protection/>
    </xf>
    <xf numFmtId="164" fontId="18" fillId="0" borderId="10" xfId="21" applyFont="1" applyBorder="1">
      <alignment/>
      <protection/>
    </xf>
    <xf numFmtId="164" fontId="17" fillId="0" borderId="10" xfId="21" applyFont="1" applyBorder="1" applyAlignment="1">
      <alignment horizontal="center"/>
      <protection/>
    </xf>
    <xf numFmtId="2" fontId="18" fillId="0" borderId="10" xfId="21" applyNumberFormat="1" applyFont="1" applyBorder="1" applyAlignment="1">
      <alignment horizontal="center"/>
      <protection/>
    </xf>
    <xf numFmtId="2" fontId="18" fillId="0" borderId="0" xfId="21" applyNumberFormat="1" applyFont="1" applyBorder="1" applyAlignment="1">
      <alignment horizontal="center"/>
      <protection/>
    </xf>
    <xf numFmtId="0" fontId="18" fillId="0" borderId="11" xfId="21" applyNumberFormat="1" applyFont="1" applyBorder="1" applyAlignment="1" applyProtection="1">
      <alignment horizontal="left"/>
      <protection locked="0"/>
    </xf>
    <xf numFmtId="2" fontId="18" fillId="0" borderId="0" xfId="21" applyNumberFormat="1" applyFont="1" applyBorder="1">
      <alignment/>
      <protection/>
    </xf>
    <xf numFmtId="164" fontId="18" fillId="0" borderId="0" xfId="21" applyFont="1" applyBorder="1">
      <alignment/>
      <protection/>
    </xf>
    <xf numFmtId="2" fontId="18" fillId="0" borderId="12" xfId="21" applyNumberFormat="1" applyFont="1" applyBorder="1" applyAlignment="1" applyProtection="1">
      <alignment horizontal="center"/>
      <protection/>
    </xf>
    <xf numFmtId="2" fontId="12" fillId="0" borderId="2" xfId="21" applyNumberFormat="1" applyFont="1" applyBorder="1">
      <alignment/>
      <protection/>
    </xf>
    <xf numFmtId="2" fontId="12" fillId="0" borderId="2" xfId="22" applyNumberFormat="1" applyFont="1" applyBorder="1">
      <alignment/>
      <protection/>
    </xf>
    <xf numFmtId="2" fontId="18" fillId="0" borderId="0" xfId="21" applyNumberFormat="1" applyFont="1" applyAlignment="1" applyProtection="1">
      <alignment horizontal="left"/>
      <protection locked="0"/>
    </xf>
    <xf numFmtId="2" fontId="18" fillId="0" borderId="0" xfId="21" applyNumberFormat="1" applyFont="1" applyAlignment="1" applyProtection="1">
      <alignment horizontal="center"/>
      <protection locked="0"/>
    </xf>
    <xf numFmtId="2" fontId="18" fillId="0" borderId="0" xfId="21" applyNumberFormat="1" applyFont="1" applyAlignment="1">
      <alignment horizontal="center"/>
      <protection/>
    </xf>
    <xf numFmtId="2" fontId="18" fillId="0" borderId="13" xfId="21" applyNumberFormat="1" applyFont="1" applyBorder="1" applyAlignment="1" applyProtection="1">
      <alignment horizontal="center"/>
      <protection/>
    </xf>
    <xf numFmtId="164" fontId="18" fillId="0" borderId="0" xfId="21" applyFont="1" applyAlignment="1">
      <alignment horizontal="right"/>
      <protection/>
    </xf>
    <xf numFmtId="166" fontId="18" fillId="0" borderId="0" xfId="21" applyNumberFormat="1" applyFont="1" applyAlignment="1" applyProtection="1">
      <alignment horizontal="center"/>
      <protection/>
    </xf>
    <xf numFmtId="2" fontId="18" fillId="0" borderId="0" xfId="21" applyNumberFormat="1" applyFont="1" applyAlignment="1" applyProtection="1">
      <alignment horizontal="center"/>
      <protection/>
    </xf>
    <xf numFmtId="2" fontId="12" fillId="0" borderId="0" xfId="21" applyNumberFormat="1" applyFont="1">
      <alignment/>
      <protection/>
    </xf>
    <xf numFmtId="165" fontId="18" fillId="0" borderId="0" xfId="21" applyNumberFormat="1" applyFont="1" applyAlignment="1" applyProtection="1">
      <alignment horizontal="center"/>
      <protection/>
    </xf>
    <xf numFmtId="164" fontId="12" fillId="0" borderId="0" xfId="21" applyFont="1" applyAlignment="1">
      <alignment horizontal="center"/>
      <protection/>
    </xf>
    <xf numFmtId="166" fontId="17" fillId="0" borderId="0" xfId="21" applyNumberFormat="1" applyFont="1" applyAlignment="1">
      <alignment horizontal="center"/>
      <protection/>
    </xf>
    <xf numFmtId="44" fontId="20" fillId="0" borderId="2" xfId="17" applyFont="1" applyBorder="1" applyAlignment="1" applyProtection="1">
      <alignment/>
      <protection locked="0"/>
    </xf>
    <xf numFmtId="164" fontId="29" fillId="0" borderId="0" xfId="21" applyFont="1" applyBorder="1" applyAlignment="1" applyProtection="1">
      <alignment horizontal="right"/>
      <protection locked="0"/>
    </xf>
    <xf numFmtId="166" fontId="18" fillId="0" borderId="0" xfId="21" applyNumberFormat="1" applyFont="1" applyBorder="1" applyAlignment="1" applyProtection="1">
      <alignment horizontal="left" vertical="top"/>
      <protection locked="0"/>
    </xf>
    <xf numFmtId="164" fontId="29" fillId="0" borderId="0" xfId="21" applyFont="1" applyBorder="1" applyAlignment="1" applyProtection="1">
      <alignment horizontal="left"/>
      <protection locked="0"/>
    </xf>
    <xf numFmtId="0" fontId="32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12" fontId="33" fillId="0" borderId="2" xfId="0" applyNumberFormat="1" applyFont="1" applyBorder="1" applyAlignment="1">
      <alignment horizontal="center"/>
    </xf>
    <xf numFmtId="176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6" fontId="33" fillId="0" borderId="2" xfId="0" applyNumberFormat="1" applyFont="1" applyBorder="1" applyAlignment="1" quotePrefix="1">
      <alignment horizontal="center"/>
    </xf>
    <xf numFmtId="0" fontId="33" fillId="0" borderId="2" xfId="0" applyFont="1" applyBorder="1" applyAlignment="1" quotePrefix="1">
      <alignment horizontal="center"/>
    </xf>
    <xf numFmtId="176" fontId="33" fillId="0" borderId="2" xfId="0" applyNumberFormat="1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165" fontId="18" fillId="0" borderId="0" xfId="21" applyNumberFormat="1" applyFont="1" applyBorder="1" applyAlignment="1" applyProtection="1">
      <alignment horizontal="center"/>
      <protection locked="0"/>
    </xf>
    <xf numFmtId="166" fontId="18" fillId="0" borderId="0" xfId="21" applyNumberFormat="1" applyFont="1" applyBorder="1" applyAlignment="1" applyProtection="1">
      <alignment horizontal="center"/>
      <protection locked="0"/>
    </xf>
    <xf numFmtId="165" fontId="25" fillId="0" borderId="0" xfId="21" applyNumberFormat="1" applyFont="1" applyBorder="1" applyAlignment="1" applyProtection="1">
      <alignment horizontal="right"/>
      <protection locked="0"/>
    </xf>
    <xf numFmtId="49" fontId="18" fillId="0" borderId="0" xfId="2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164" fontId="17" fillId="0" borderId="12" xfId="21" applyFont="1" applyBorder="1" applyAlignment="1">
      <alignment horizontal="center" wrapText="1"/>
      <protection/>
    </xf>
    <xf numFmtId="164" fontId="17" fillId="0" borderId="11" xfId="21" applyFont="1" applyBorder="1" applyAlignment="1">
      <alignment horizontal="center" wrapText="1"/>
      <protection/>
    </xf>
    <xf numFmtId="165" fontId="13" fillId="0" borderId="0" xfId="21" applyNumberFormat="1" applyFont="1" applyAlignment="1">
      <alignment horizontal="center"/>
      <protection/>
    </xf>
    <xf numFmtId="165" fontId="15" fillId="0" borderId="0" xfId="21" applyNumberFormat="1" applyFont="1" applyAlignment="1" applyProtection="1">
      <alignment horizontal="left"/>
      <protection/>
    </xf>
    <xf numFmtId="165" fontId="18" fillId="0" borderId="2" xfId="21" applyNumberFormat="1" applyFont="1" applyBorder="1" applyAlignment="1" applyProtection="1">
      <alignment horizontal="center"/>
      <protection locked="0"/>
    </xf>
    <xf numFmtId="165" fontId="18" fillId="0" borderId="10" xfId="21" applyNumberFormat="1" applyFont="1" applyBorder="1" applyAlignment="1">
      <alignment horizontal="center"/>
      <protection/>
    </xf>
    <xf numFmtId="165" fontId="12" fillId="0" borderId="2" xfId="21" applyNumberFormat="1" applyFont="1" applyBorder="1" applyAlignment="1">
      <alignment horizontal="center"/>
      <protection/>
    </xf>
    <xf numFmtId="164" fontId="17" fillId="0" borderId="0" xfId="21" applyFont="1">
      <alignment/>
      <protection/>
    </xf>
    <xf numFmtId="164" fontId="17" fillId="0" borderId="2" xfId="21" applyFont="1" applyBorder="1">
      <alignment/>
      <protection/>
    </xf>
    <xf numFmtId="165" fontId="17" fillId="0" borderId="2" xfId="21" applyNumberFormat="1" applyFont="1" applyBorder="1" applyAlignment="1">
      <alignment horizontal="center"/>
      <protection/>
    </xf>
    <xf numFmtId="164" fontId="17" fillId="0" borderId="2" xfId="21" applyFont="1" applyBorder="1" applyAlignment="1">
      <alignment horizontal="center"/>
      <protection/>
    </xf>
    <xf numFmtId="164" fontId="34" fillId="0" borderId="0" xfId="21" applyFont="1" applyBorder="1" applyAlignment="1" applyProtection="1">
      <alignment horizontal="right"/>
      <protection locked="0"/>
    </xf>
    <xf numFmtId="49" fontId="18" fillId="0" borderId="0" xfId="21" applyNumberFormat="1" applyFont="1" applyBorder="1" applyAlignment="1" applyProtection="1">
      <alignment horizontal="left"/>
      <protection locked="0"/>
    </xf>
    <xf numFmtId="164" fontId="23" fillId="0" borderId="0" xfId="21" applyFont="1" applyBorder="1" applyAlignment="1" applyProtection="1">
      <alignment horizontal="center"/>
      <protection locked="0"/>
    </xf>
    <xf numFmtId="165" fontId="12" fillId="0" borderId="3" xfId="21" applyNumberFormat="1" applyFont="1" applyBorder="1" applyAlignment="1">
      <alignment horizontal="center"/>
      <protection/>
    </xf>
    <xf numFmtId="165" fontId="17" fillId="0" borderId="1" xfId="21" applyNumberFormat="1" applyFont="1" applyBorder="1" applyAlignment="1">
      <alignment horizontal="center"/>
      <protection/>
    </xf>
    <xf numFmtId="175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64" fontId="12" fillId="0" borderId="6" xfId="21" applyFont="1" applyBorder="1">
      <alignment/>
      <protection/>
    </xf>
    <xf numFmtId="164" fontId="12" fillId="0" borderId="7" xfId="21" applyFont="1" applyBorder="1">
      <alignment/>
      <protection/>
    </xf>
    <xf numFmtId="164" fontId="17" fillId="0" borderId="1" xfId="21" applyFont="1" applyBorder="1" applyAlignment="1">
      <alignment horizontal="center"/>
      <protection/>
    </xf>
    <xf numFmtId="164" fontId="17" fillId="0" borderId="11" xfId="21" applyFont="1" applyBorder="1">
      <alignment/>
      <protection/>
    </xf>
    <xf numFmtId="164" fontId="17" fillId="0" borderId="0" xfId="21" applyFont="1" applyBorder="1">
      <alignment/>
      <protection/>
    </xf>
    <xf numFmtId="165" fontId="17" fillId="0" borderId="0" xfId="21" applyNumberFormat="1" applyFont="1" applyBorder="1" applyAlignment="1">
      <alignment horizontal="center"/>
      <protection/>
    </xf>
    <xf numFmtId="164" fontId="17" fillId="0" borderId="6" xfId="21" applyFont="1" applyBorder="1">
      <alignment/>
      <protection/>
    </xf>
    <xf numFmtId="164" fontId="17" fillId="0" borderId="7" xfId="21" applyFont="1" applyBorder="1">
      <alignment/>
      <protection/>
    </xf>
    <xf numFmtId="165" fontId="17" fillId="0" borderId="6" xfId="21" applyNumberFormat="1" applyFont="1" applyBorder="1" applyAlignment="1">
      <alignment horizontal="center"/>
      <protection/>
    </xf>
    <xf numFmtId="165" fontId="17" fillId="0" borderId="7" xfId="21" applyNumberFormat="1" applyFont="1" applyBorder="1" applyAlignment="1">
      <alignment horizontal="center"/>
      <protection/>
    </xf>
    <xf numFmtId="164" fontId="17" fillId="0" borderId="15" xfId="21" applyFont="1" applyBorder="1">
      <alignment/>
      <protection/>
    </xf>
    <xf numFmtId="164" fontId="12" fillId="0" borderId="15" xfId="21" applyFont="1" applyBorder="1">
      <alignment/>
      <protection/>
    </xf>
    <xf numFmtId="164" fontId="17" fillId="0" borderId="11" xfId="21" applyFont="1" applyBorder="1" applyAlignment="1">
      <alignment horizontal="center"/>
      <protection/>
    </xf>
    <xf numFmtId="164" fontId="17" fillId="0" borderId="16" xfId="21" applyFont="1" applyBorder="1" applyAlignment="1">
      <alignment horizontal="center" wrapText="1"/>
      <protection/>
    </xf>
    <xf numFmtId="164" fontId="17" fillId="0" borderId="6" xfId="21" applyFont="1" applyBorder="1" applyAlignment="1">
      <alignment horizontal="center"/>
      <protection/>
    </xf>
    <xf numFmtId="166" fontId="19" fillId="0" borderId="0" xfId="21" applyNumberFormat="1" applyFont="1" applyAlignment="1" applyProtection="1">
      <alignment horizontal="center" vertical="center"/>
      <protection locked="0"/>
    </xf>
    <xf numFmtId="164" fontId="12" fillId="0" borderId="0" xfId="21" applyFont="1" applyAlignment="1">
      <alignment vertical="center"/>
      <protection/>
    </xf>
    <xf numFmtId="166" fontId="24" fillId="0" borderId="0" xfId="21" applyNumberFormat="1" applyFont="1" applyAlignment="1" applyProtection="1">
      <alignment horizontal="center" vertical="center"/>
      <protection locked="0"/>
    </xf>
    <xf numFmtId="164" fontId="12" fillId="0" borderId="17" xfId="21" applyFont="1" applyBorder="1" applyAlignment="1">
      <alignment vertical="center"/>
      <protection/>
    </xf>
    <xf numFmtId="164" fontId="12" fillId="0" borderId="18" xfId="21" applyFont="1" applyBorder="1" applyAlignment="1">
      <alignment vertical="center"/>
      <protection/>
    </xf>
    <xf numFmtId="166" fontId="18" fillId="0" borderId="0" xfId="21" applyNumberFormat="1" applyFont="1" applyAlignment="1" applyProtection="1">
      <alignment horizontal="center" vertical="center"/>
      <protection locked="0"/>
    </xf>
    <xf numFmtId="164" fontId="12" fillId="0" borderId="0" xfId="21" applyFont="1" applyBorder="1" applyAlignment="1">
      <alignment vertical="center"/>
      <protection/>
    </xf>
    <xf numFmtId="2" fontId="12" fillId="0" borderId="3" xfId="22" applyNumberFormat="1" applyFont="1" applyBorder="1" applyAlignment="1">
      <alignment horizontal="center"/>
      <protection/>
    </xf>
    <xf numFmtId="2" fontId="12" fillId="0" borderId="3" xfId="21" applyNumberFormat="1" applyFont="1" applyBorder="1">
      <alignment/>
      <protection/>
    </xf>
    <xf numFmtId="165" fontId="12" fillId="0" borderId="1" xfId="21" applyNumberFormat="1" applyFont="1" applyBorder="1" applyAlignment="1">
      <alignment horizontal="center"/>
      <protection/>
    </xf>
    <xf numFmtId="166" fontId="18" fillId="0" borderId="19" xfId="21" applyNumberFormat="1" applyFont="1" applyBorder="1" applyAlignment="1">
      <alignment horizontal="center"/>
      <protection/>
    </xf>
    <xf numFmtId="2" fontId="18" fillId="0" borderId="19" xfId="21" applyNumberFormat="1" applyFont="1" applyBorder="1" applyAlignment="1" applyProtection="1">
      <alignment horizontal="center"/>
      <protection/>
    </xf>
    <xf numFmtId="2" fontId="12" fillId="0" borderId="1" xfId="22" applyNumberFormat="1" applyFont="1" applyBorder="1" applyAlignment="1">
      <alignment horizontal="center"/>
      <protection/>
    </xf>
    <xf numFmtId="2" fontId="12" fillId="0" borderId="1" xfId="21" applyNumberFormat="1" applyFont="1" applyBorder="1">
      <alignment/>
      <protection/>
    </xf>
    <xf numFmtId="164" fontId="12" fillId="0" borderId="20" xfId="21" applyFont="1" applyBorder="1">
      <alignment/>
      <protection/>
    </xf>
    <xf numFmtId="164" fontId="12" fillId="0" borderId="21" xfId="21" applyFont="1" applyBorder="1">
      <alignment/>
      <protection/>
    </xf>
    <xf numFmtId="164" fontId="12" fillId="0" borderId="22" xfId="21" applyFont="1" applyBorder="1">
      <alignment/>
      <protection/>
    </xf>
    <xf numFmtId="2" fontId="12" fillId="0" borderId="6" xfId="22" applyNumberFormat="1" applyFont="1" applyBorder="1" applyAlignment="1">
      <alignment horizontal="center"/>
      <protection/>
    </xf>
    <xf numFmtId="2" fontId="12" fillId="0" borderId="7" xfId="22" applyNumberFormat="1" applyFont="1" applyBorder="1" applyAlignment="1">
      <alignment horizontal="center"/>
      <protection/>
    </xf>
    <xf numFmtId="2" fontId="12" fillId="0" borderId="6" xfId="21" applyNumberFormat="1" applyFont="1" applyBorder="1">
      <alignment/>
      <protection/>
    </xf>
    <xf numFmtId="2" fontId="12" fillId="0" borderId="7" xfId="21" applyNumberFormat="1" applyFont="1" applyBorder="1">
      <alignment/>
      <protection/>
    </xf>
    <xf numFmtId="2" fontId="12" fillId="0" borderId="8" xfId="21" applyNumberFormat="1" applyFont="1" applyBorder="1">
      <alignment/>
      <protection/>
    </xf>
    <xf numFmtId="49" fontId="18" fillId="0" borderId="3" xfId="21" applyNumberFormat="1" applyFont="1" applyBorder="1" applyAlignment="1" applyProtection="1">
      <alignment horizontal="left"/>
      <protection locked="0"/>
    </xf>
    <xf numFmtId="49" fontId="18" fillId="0" borderId="23" xfId="21" applyNumberFormat="1" applyFont="1" applyBorder="1" applyAlignment="1" applyProtection="1">
      <alignment horizontal="left"/>
      <protection locked="0"/>
    </xf>
    <xf numFmtId="2" fontId="18" fillId="0" borderId="24" xfId="21" applyNumberFormat="1" applyFont="1" applyBorder="1" applyAlignment="1" applyProtection="1">
      <alignment horizontal="center"/>
      <protection/>
    </xf>
    <xf numFmtId="2" fontId="18" fillId="0" borderId="25" xfId="21" applyNumberFormat="1" applyFont="1" applyBorder="1" applyAlignment="1" applyProtection="1">
      <alignment horizontal="center"/>
      <protection/>
    </xf>
    <xf numFmtId="1" fontId="8" fillId="0" borderId="3" xfId="0" applyNumberFormat="1" applyFont="1" applyBorder="1" applyAlignment="1">
      <alignment horizontal="center" vertical="center" wrapText="1"/>
    </xf>
    <xf numFmtId="165" fontId="18" fillId="0" borderId="6" xfId="21" applyNumberFormat="1" applyFont="1" applyBorder="1" applyAlignment="1">
      <alignment horizontal="center"/>
      <protection/>
    </xf>
    <xf numFmtId="165" fontId="18" fillId="0" borderId="2" xfId="21" applyNumberFormat="1" applyFont="1" applyBorder="1" applyAlignment="1">
      <alignment horizontal="center"/>
      <protection/>
    </xf>
    <xf numFmtId="165" fontId="18" fillId="0" borderId="7" xfId="21" applyNumberFormat="1" applyFont="1" applyBorder="1" applyAlignment="1">
      <alignment horizontal="center"/>
      <protection/>
    </xf>
    <xf numFmtId="164" fontId="18" fillId="0" borderId="7" xfId="21" applyFont="1" applyBorder="1" applyAlignment="1">
      <alignment horizontal="center"/>
      <protection/>
    </xf>
    <xf numFmtId="164" fontId="18" fillId="0" borderId="7" xfId="21" applyNumberFormat="1" applyFont="1" applyBorder="1" applyAlignment="1">
      <alignment horizontal="center"/>
      <protection/>
    </xf>
    <xf numFmtId="164" fontId="18" fillId="0" borderId="11" xfId="21" applyFont="1" applyBorder="1" applyAlignment="1">
      <alignment horizontal="center"/>
      <protection/>
    </xf>
    <xf numFmtId="164" fontId="18" fillId="0" borderId="2" xfId="21" applyFont="1" applyBorder="1" applyAlignment="1">
      <alignment horizontal="center"/>
      <protection/>
    </xf>
    <xf numFmtId="164" fontId="19" fillId="0" borderId="7" xfId="21" applyFont="1" applyBorder="1" applyAlignment="1">
      <alignment horizontal="center"/>
      <protection/>
    </xf>
    <xf numFmtId="164" fontId="19" fillId="0" borderId="26" xfId="21" applyFont="1" applyBorder="1" applyAlignment="1">
      <alignment horizontal="center"/>
      <protection/>
    </xf>
    <xf numFmtId="164" fontId="19" fillId="0" borderId="3" xfId="21" applyFont="1" applyBorder="1" applyAlignment="1">
      <alignment horizontal="center"/>
      <protection/>
    </xf>
    <xf numFmtId="164" fontId="36" fillId="0" borderId="0" xfId="21" applyFont="1">
      <alignment/>
      <protection/>
    </xf>
    <xf numFmtId="178" fontId="31" fillId="0" borderId="0" xfId="17" applyNumberFormat="1" applyFont="1" applyBorder="1" applyAlignment="1">
      <alignment horizontal="right"/>
    </xf>
    <xf numFmtId="166" fontId="19" fillId="0" borderId="0" xfId="21" applyNumberFormat="1" applyFont="1" applyBorder="1" applyAlignment="1">
      <alignment horizontal="center"/>
      <protection/>
    </xf>
    <xf numFmtId="165" fontId="19" fillId="0" borderId="0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4" fontId="19" fillId="0" borderId="0" xfId="21" applyFont="1" applyBorder="1">
      <alignment/>
      <protection/>
    </xf>
    <xf numFmtId="164" fontId="12" fillId="0" borderId="0" xfId="21" applyFont="1" applyAlignment="1">
      <alignment horizontal="center" vertical="center"/>
      <protection/>
    </xf>
    <xf numFmtId="164" fontId="17" fillId="0" borderId="0" xfId="21" applyFont="1" applyAlignment="1">
      <alignment horizontal="center" vertical="center"/>
      <protection/>
    </xf>
    <xf numFmtId="164" fontId="17" fillId="0" borderId="0" xfId="21" applyFont="1" applyAlignment="1">
      <alignment vertical="center"/>
      <protection/>
    </xf>
    <xf numFmtId="165" fontId="18" fillId="0" borderId="0" xfId="21" applyNumberFormat="1" applyFont="1" applyBorder="1" applyAlignment="1">
      <alignment horizontal="center"/>
      <protection/>
    </xf>
    <xf numFmtId="164" fontId="19" fillId="0" borderId="0" xfId="21" applyFont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6" fontId="39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41" fillId="0" borderId="0" xfId="0" applyFont="1" applyAlignment="1">
      <alignment/>
    </xf>
    <xf numFmtId="2" fontId="7" fillId="0" borderId="2" xfId="0" applyNumberFormat="1" applyFont="1" applyBorder="1" applyAlignment="1">
      <alignment horizontal="center"/>
    </xf>
    <xf numFmtId="9" fontId="5" fillId="0" borderId="2" xfId="23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9" fontId="7" fillId="0" borderId="2" xfId="23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28" fillId="0" borderId="0" xfId="21" applyFont="1" applyBorder="1" applyAlignment="1">
      <alignment horizontal="left" vertical="center"/>
      <protection/>
    </xf>
    <xf numFmtId="164" fontId="29" fillId="0" borderId="0" xfId="21" applyFont="1" applyBorder="1" applyAlignment="1" applyProtection="1">
      <alignment horizontal="right" vertical="center"/>
      <protection locked="0"/>
    </xf>
    <xf numFmtId="166" fontId="18" fillId="0" borderId="0" xfId="21" applyNumberFormat="1" applyFont="1" applyBorder="1" applyAlignment="1" applyProtection="1">
      <alignment horizontal="left" vertical="center"/>
      <protection locked="0"/>
    </xf>
    <xf numFmtId="164" fontId="17" fillId="0" borderId="2" xfId="21" applyFont="1" applyBorder="1" applyAlignment="1">
      <alignment horizontal="center" vertical="center"/>
      <protection/>
    </xf>
    <xf numFmtId="165" fontId="17" fillId="0" borderId="2" xfId="21" applyNumberFormat="1" applyFont="1" applyBorder="1" applyAlignment="1">
      <alignment horizontal="center" vertical="center"/>
      <protection/>
    </xf>
    <xf numFmtId="164" fontId="17" fillId="0" borderId="0" xfId="21" applyFont="1" applyBorder="1" applyAlignment="1">
      <alignment horizontal="center" vertical="center"/>
      <protection/>
    </xf>
    <xf numFmtId="165" fontId="18" fillId="0" borderId="2" xfId="21" applyNumberFormat="1" applyFont="1" applyBorder="1" applyAlignment="1" applyProtection="1">
      <alignment horizontal="left"/>
      <protection/>
    </xf>
    <xf numFmtId="164" fontId="19" fillId="0" borderId="27" xfId="21" applyFont="1" applyBorder="1" applyAlignment="1" applyProtection="1">
      <alignment horizontal="centerContinuous"/>
      <protection locked="0"/>
    </xf>
    <xf numFmtId="44" fontId="12" fillId="0" borderId="0" xfId="17" applyFont="1" applyAlignment="1">
      <alignment horizontal="center"/>
    </xf>
    <xf numFmtId="2" fontId="18" fillId="0" borderId="7" xfId="21" applyNumberFormat="1" applyFont="1" applyBorder="1" applyAlignment="1" applyProtection="1">
      <alignment horizontal="left"/>
      <protection locked="0"/>
    </xf>
    <xf numFmtId="166" fontId="17" fillId="0" borderId="28" xfId="21" applyNumberFormat="1" applyFont="1" applyBorder="1">
      <alignment/>
      <protection/>
    </xf>
    <xf numFmtId="0" fontId="7" fillId="0" borderId="2" xfId="0" applyFont="1" applyBorder="1" applyAlignment="1">
      <alignment horizontal="left"/>
    </xf>
    <xf numFmtId="9" fontId="7" fillId="0" borderId="2" xfId="0" applyNumberFormat="1" applyFont="1" applyBorder="1" applyAlignment="1">
      <alignment horizontal="center"/>
    </xf>
    <xf numFmtId="175" fontId="7" fillId="0" borderId="2" xfId="0" applyNumberFormat="1" applyFont="1" applyBorder="1" applyAlignment="1">
      <alignment horizontal="center"/>
    </xf>
    <xf numFmtId="175" fontId="41" fillId="0" borderId="2" xfId="0" applyNumberFormat="1" applyFont="1" applyBorder="1" applyAlignment="1">
      <alignment horizontal="center"/>
    </xf>
    <xf numFmtId="175" fontId="7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5" fontId="40" fillId="0" borderId="0" xfId="0" applyNumberFormat="1" applyFont="1" applyAlignment="1">
      <alignment horizontal="center"/>
    </xf>
    <xf numFmtId="175" fontId="38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7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center" wrapText="1"/>
    </xf>
    <xf numFmtId="175" fontId="41" fillId="0" borderId="0" xfId="0" applyNumberFormat="1" applyFont="1" applyAlignment="1">
      <alignment horizontal="center"/>
    </xf>
    <xf numFmtId="175" fontId="17" fillId="0" borderId="0" xfId="0" applyNumberFormat="1" applyFont="1" applyAlignment="1">
      <alignment horizontal="center"/>
    </xf>
    <xf numFmtId="175" fontId="17" fillId="0" borderId="0" xfId="0" applyNumberFormat="1" applyFont="1" applyAlignment="1">
      <alignment/>
    </xf>
    <xf numFmtId="0" fontId="34" fillId="0" borderId="13" xfId="0" applyFont="1" applyBorder="1" applyAlignment="1">
      <alignment horizontal="center"/>
    </xf>
    <xf numFmtId="166" fontId="25" fillId="0" borderId="0" xfId="21" applyNumberFormat="1" applyFont="1" applyBorder="1" applyAlignment="1" applyProtection="1">
      <alignment horizontal="center"/>
      <protection locked="0"/>
    </xf>
    <xf numFmtId="1" fontId="7" fillId="0" borderId="2" xfId="0" applyNumberFormat="1" applyFont="1" applyBorder="1" applyAlignment="1">
      <alignment horizontal="center"/>
    </xf>
    <xf numFmtId="166" fontId="18" fillId="0" borderId="0" xfId="21" applyNumberFormat="1" applyFont="1" applyBorder="1" applyAlignment="1">
      <alignment horizontal="center" wrapText="1"/>
      <protection/>
    </xf>
    <xf numFmtId="175" fontId="7" fillId="0" borderId="1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2" fontId="12" fillId="0" borderId="31" xfId="21" applyNumberFormat="1" applyFont="1" applyBorder="1">
      <alignment/>
      <protection/>
    </xf>
    <xf numFmtId="175" fontId="12" fillId="0" borderId="1" xfId="21" applyNumberFormat="1" applyFont="1" applyBorder="1">
      <alignment/>
      <protection/>
    </xf>
    <xf numFmtId="175" fontId="12" fillId="0" borderId="32" xfId="21" applyNumberFormat="1" applyFont="1" applyBorder="1">
      <alignment/>
      <protection/>
    </xf>
    <xf numFmtId="164" fontId="25" fillId="0" borderId="0" xfId="21" applyFont="1" applyBorder="1" applyAlignment="1">
      <alignment horizont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2" fontId="12" fillId="0" borderId="0" xfId="21" applyNumberFormat="1" applyFont="1" applyBorder="1">
      <alignment/>
      <protection/>
    </xf>
    <xf numFmtId="164" fontId="36" fillId="0" borderId="0" xfId="21" applyFont="1" applyBorder="1">
      <alignment/>
      <protection/>
    </xf>
    <xf numFmtId="164" fontId="12" fillId="0" borderId="25" xfId="21" applyFont="1" applyBorder="1">
      <alignment/>
      <protection/>
    </xf>
    <xf numFmtId="0" fontId="35" fillId="0" borderId="33" xfId="0" applyFont="1" applyBorder="1" applyAlignment="1">
      <alignment horizontal="center" vertical="center" wrapText="1"/>
    </xf>
    <xf numFmtId="164" fontId="12" fillId="0" borderId="19" xfId="21" applyFont="1" applyBorder="1">
      <alignment/>
      <protection/>
    </xf>
    <xf numFmtId="2" fontId="12" fillId="0" borderId="30" xfId="21" applyNumberFormat="1" applyFont="1" applyBorder="1">
      <alignment/>
      <protection/>
    </xf>
    <xf numFmtId="164" fontId="58" fillId="0" borderId="3" xfId="21" applyFont="1" applyBorder="1" applyAlignment="1">
      <alignment horizontal="center" vertical="center" wrapText="1"/>
      <protection/>
    </xf>
    <xf numFmtId="164" fontId="18" fillId="0" borderId="34" xfId="21" applyFont="1" applyBorder="1" applyAlignment="1">
      <alignment horizontal="center" wrapText="1"/>
      <protection/>
    </xf>
    <xf numFmtId="164" fontId="44" fillId="0" borderId="0" xfId="21" applyFont="1" applyProtection="1">
      <alignment/>
      <protection locked="0"/>
    </xf>
    <xf numFmtId="164" fontId="45" fillId="0" borderId="0" xfId="21" applyFont="1" applyAlignment="1">
      <alignment horizontal="center"/>
      <protection/>
    </xf>
    <xf numFmtId="164" fontId="46" fillId="0" borderId="35" xfId="21" applyFont="1" applyBorder="1" applyAlignment="1" applyProtection="1">
      <alignment horizontal="left"/>
      <protection/>
    </xf>
    <xf numFmtId="164" fontId="47" fillId="0" borderId="36" xfId="21" applyFont="1" applyBorder="1" applyAlignment="1" applyProtection="1">
      <alignment horizontal="center"/>
      <protection locked="0"/>
    </xf>
    <xf numFmtId="164" fontId="5" fillId="0" borderId="36" xfId="21" applyFont="1" applyBorder="1" applyAlignment="1" applyProtection="1">
      <alignment horizontal="center"/>
      <protection locked="0"/>
    </xf>
    <xf numFmtId="164" fontId="47" fillId="0" borderId="32" xfId="21" applyFont="1" applyBorder="1" applyAlignment="1" applyProtection="1">
      <alignment horizontal="center"/>
      <protection locked="0"/>
    </xf>
    <xf numFmtId="164" fontId="50" fillId="0" borderId="36" xfId="21" applyFont="1" applyBorder="1" applyAlignment="1" applyProtection="1">
      <alignment horizontal="center"/>
      <protection locked="0"/>
    </xf>
    <xf numFmtId="164" fontId="50" fillId="0" borderId="32" xfId="21" applyFont="1" applyBorder="1" applyAlignment="1" applyProtection="1">
      <alignment horizontal="center"/>
      <protection locked="0"/>
    </xf>
    <xf numFmtId="166" fontId="50" fillId="0" borderId="37" xfId="21" applyNumberFormat="1" applyFont="1" applyBorder="1" applyAlignment="1">
      <alignment horizontal="center" vertical="center" wrapText="1"/>
      <protection/>
    </xf>
    <xf numFmtId="166" fontId="50" fillId="0" borderId="38" xfId="21" applyNumberFormat="1" applyFont="1" applyBorder="1" applyAlignment="1">
      <alignment horizontal="center" vertical="center" wrapText="1"/>
      <protection/>
    </xf>
    <xf numFmtId="164" fontId="58" fillId="0" borderId="39" xfId="21" applyFont="1" applyBorder="1" applyAlignment="1">
      <alignment horizontal="center" vertical="center" wrapText="1"/>
      <protection/>
    </xf>
    <xf numFmtId="164" fontId="50" fillId="0" borderId="40" xfId="21" applyFont="1" applyBorder="1" applyAlignment="1">
      <alignment horizontal="center"/>
      <protection/>
    </xf>
    <xf numFmtId="164" fontId="52" fillId="0" borderId="40" xfId="21" applyFont="1" applyBorder="1">
      <alignment/>
      <protection/>
    </xf>
    <xf numFmtId="164" fontId="52" fillId="0" borderId="40" xfId="21" applyFont="1" applyBorder="1" applyAlignment="1">
      <alignment horizontal="center"/>
      <protection/>
    </xf>
    <xf numFmtId="164" fontId="52" fillId="0" borderId="0" xfId="21" applyFont="1" applyAlignment="1">
      <alignment horizontal="center"/>
      <protection/>
    </xf>
    <xf numFmtId="164" fontId="53" fillId="0" borderId="0" xfId="21" applyFont="1" applyAlignment="1">
      <alignment horizontal="center"/>
      <protection/>
    </xf>
    <xf numFmtId="165" fontId="52" fillId="0" borderId="40" xfId="21" applyNumberFormat="1" applyFont="1" applyBorder="1" applyAlignment="1">
      <alignment horizontal="center"/>
      <protection/>
    </xf>
    <xf numFmtId="166" fontId="50" fillId="0" borderId="0" xfId="21" applyNumberFormat="1" applyFont="1" applyAlignment="1">
      <alignment horizontal="center"/>
      <protection/>
    </xf>
    <xf numFmtId="166" fontId="50" fillId="0" borderId="40" xfId="21" applyNumberFormat="1" applyFont="1" applyBorder="1" applyAlignment="1">
      <alignment horizontal="center"/>
      <protection/>
    </xf>
    <xf numFmtId="164" fontId="54" fillId="0" borderId="40" xfId="21" applyFont="1" applyBorder="1" applyAlignment="1">
      <alignment horizontal="center"/>
      <protection/>
    </xf>
    <xf numFmtId="166" fontId="54" fillId="0" borderId="40" xfId="21" applyNumberFormat="1" applyFont="1" applyBorder="1" applyAlignment="1">
      <alignment horizontal="center"/>
      <protection/>
    </xf>
    <xf numFmtId="164" fontId="52" fillId="0" borderId="41" xfId="21" applyFont="1" applyBorder="1" applyAlignment="1">
      <alignment horizontal="center"/>
      <protection/>
    </xf>
    <xf numFmtId="164" fontId="55" fillId="0" borderId="0" xfId="21" applyFont="1" applyBorder="1">
      <alignment/>
      <protection/>
    </xf>
    <xf numFmtId="164" fontId="55" fillId="0" borderId="20" xfId="21" applyFont="1" applyBorder="1">
      <alignment/>
      <protection/>
    </xf>
    <xf numFmtId="164" fontId="55" fillId="0" borderId="21" xfId="21" applyFont="1" applyBorder="1">
      <alignment/>
      <protection/>
    </xf>
    <xf numFmtId="164" fontId="55" fillId="0" borderId="22" xfId="21" applyFont="1" applyBorder="1">
      <alignment/>
      <protection/>
    </xf>
    <xf numFmtId="164" fontId="55" fillId="0" borderId="1" xfId="21" applyFont="1" applyBorder="1">
      <alignment/>
      <protection/>
    </xf>
    <xf numFmtId="164" fontId="55" fillId="0" borderId="2" xfId="21" applyFont="1" applyBorder="1">
      <alignment/>
      <protection/>
    </xf>
    <xf numFmtId="164" fontId="55" fillId="0" borderId="3" xfId="21" applyFont="1" applyBorder="1">
      <alignment/>
      <protection/>
    </xf>
    <xf numFmtId="164" fontId="50" fillId="0" borderId="42" xfId="21" applyFont="1" applyBorder="1" applyAlignment="1">
      <alignment horizontal="center"/>
      <protection/>
    </xf>
    <xf numFmtId="164" fontId="52" fillId="0" borderId="42" xfId="21" applyFont="1" applyBorder="1">
      <alignment/>
      <protection/>
    </xf>
    <xf numFmtId="164" fontId="52" fillId="0" borderId="42" xfId="21" applyFont="1" applyBorder="1" applyAlignment="1">
      <alignment horizontal="center"/>
      <protection/>
    </xf>
    <xf numFmtId="165" fontId="52" fillId="0" borderId="42" xfId="21" applyNumberFormat="1" applyFont="1" applyBorder="1" applyAlignment="1">
      <alignment horizontal="center"/>
      <protection/>
    </xf>
    <xf numFmtId="166" fontId="50" fillId="0" borderId="42" xfId="21" applyNumberFormat="1" applyFont="1" applyBorder="1" applyAlignment="1">
      <alignment horizontal="center"/>
      <protection/>
    </xf>
    <xf numFmtId="164" fontId="54" fillId="0" borderId="42" xfId="21" applyFont="1" applyBorder="1" applyAlignment="1">
      <alignment horizontal="center"/>
      <protection/>
    </xf>
    <xf numFmtId="166" fontId="54" fillId="0" borderId="42" xfId="21" applyNumberFormat="1" applyFont="1" applyBorder="1" applyAlignment="1">
      <alignment horizontal="center"/>
      <protection/>
    </xf>
    <xf numFmtId="164" fontId="52" fillId="0" borderId="4" xfId="21" applyFont="1" applyBorder="1" applyAlignment="1">
      <alignment horizontal="center"/>
      <protection/>
    </xf>
    <xf numFmtId="164" fontId="55" fillId="0" borderId="6" xfId="21" applyFont="1" applyBorder="1">
      <alignment/>
      <protection/>
    </xf>
    <xf numFmtId="0" fontId="55" fillId="0" borderId="2" xfId="21" applyNumberFormat="1" applyFont="1" applyBorder="1" applyAlignment="1">
      <alignment horizontal="center"/>
      <protection/>
    </xf>
    <xf numFmtId="164" fontId="55" fillId="0" borderId="7" xfId="21" applyFont="1" applyBorder="1">
      <alignment/>
      <protection/>
    </xf>
    <xf numFmtId="164" fontId="50" fillId="0" borderId="33" xfId="21" applyFont="1" applyBorder="1" applyAlignment="1">
      <alignment horizontal="center"/>
      <protection/>
    </xf>
    <xf numFmtId="164" fontId="52" fillId="0" borderId="33" xfId="21" applyFont="1" applyBorder="1" applyAlignment="1">
      <alignment horizontal="center"/>
      <protection/>
    </xf>
    <xf numFmtId="164" fontId="52" fillId="0" borderId="43" xfId="21" applyFont="1" applyBorder="1" applyAlignment="1">
      <alignment horizontal="center"/>
      <protection/>
    </xf>
    <xf numFmtId="164" fontId="53" fillId="0" borderId="44" xfId="21" applyFont="1" applyBorder="1" applyAlignment="1">
      <alignment horizontal="center"/>
      <protection/>
    </xf>
    <xf numFmtId="165" fontId="52" fillId="0" borderId="33" xfId="21" applyNumberFormat="1" applyFont="1" applyBorder="1" applyAlignment="1">
      <alignment horizontal="center"/>
      <protection/>
    </xf>
    <xf numFmtId="166" fontId="50" fillId="0" borderId="43" xfId="21" applyNumberFormat="1" applyFont="1" applyBorder="1" applyAlignment="1">
      <alignment horizontal="center"/>
      <protection/>
    </xf>
    <xf numFmtId="166" fontId="50" fillId="0" borderId="45" xfId="21" applyNumberFormat="1" applyFont="1" applyBorder="1" applyAlignment="1">
      <alignment horizontal="center"/>
      <protection/>
    </xf>
    <xf numFmtId="166" fontId="50" fillId="0" borderId="33" xfId="21" applyNumberFormat="1" applyFont="1" applyBorder="1" applyAlignment="1">
      <alignment horizontal="center"/>
      <protection/>
    </xf>
    <xf numFmtId="164" fontId="54" fillId="0" borderId="33" xfId="21" applyFont="1" applyBorder="1" applyAlignment="1">
      <alignment horizontal="center"/>
      <protection/>
    </xf>
    <xf numFmtId="164" fontId="52" fillId="0" borderId="46" xfId="21" applyFont="1" applyBorder="1" applyAlignment="1">
      <alignment horizontal="center"/>
      <protection/>
    </xf>
    <xf numFmtId="164" fontId="50" fillId="0" borderId="13" xfId="21" applyFont="1" applyBorder="1">
      <alignment/>
      <protection/>
    </xf>
    <xf numFmtId="164" fontId="58" fillId="0" borderId="21" xfId="21" applyFont="1" applyBorder="1" applyAlignment="1">
      <alignment horizontal="center"/>
      <protection/>
    </xf>
    <xf numFmtId="165" fontId="56" fillId="0" borderId="28" xfId="21" applyNumberFormat="1" applyFont="1" applyBorder="1" applyAlignment="1">
      <alignment horizontal="left" vertical="center"/>
      <protection/>
    </xf>
    <xf numFmtId="164" fontId="50" fillId="0" borderId="0" xfId="21" applyFont="1" applyAlignment="1">
      <alignment horizontal="center"/>
      <protection/>
    </xf>
    <xf numFmtId="164" fontId="5" fillId="0" borderId="0" xfId="21" applyFont="1" applyAlignment="1">
      <alignment horizontal="center"/>
      <protection/>
    </xf>
    <xf numFmtId="165" fontId="50" fillId="0" borderId="0" xfId="21" applyNumberFormat="1" applyFont="1" applyAlignment="1">
      <alignment horizontal="center"/>
      <protection/>
    </xf>
    <xf numFmtId="164" fontId="50" fillId="0" borderId="0" xfId="21" applyFont="1">
      <alignment/>
      <protection/>
    </xf>
    <xf numFmtId="164" fontId="55" fillId="0" borderId="0" xfId="21" applyFont="1">
      <alignment/>
      <protection/>
    </xf>
    <xf numFmtId="166" fontId="55" fillId="0" borderId="0" xfId="21" applyNumberFormat="1" applyFont="1" applyAlignment="1">
      <alignment horizontal="center"/>
      <protection/>
    </xf>
    <xf numFmtId="164" fontId="55" fillId="0" borderId="0" xfId="21" applyFont="1" applyAlignment="1">
      <alignment horizontal="left"/>
      <protection/>
    </xf>
    <xf numFmtId="165" fontId="50" fillId="0" borderId="0" xfId="21" applyNumberFormat="1" applyFont="1" applyAlignment="1">
      <alignment horizontal="left"/>
      <protection/>
    </xf>
    <xf numFmtId="166" fontId="50" fillId="0" borderId="47" xfId="21" applyNumberFormat="1" applyFont="1" applyBorder="1" applyAlignment="1">
      <alignment horizontal="center"/>
      <protection/>
    </xf>
    <xf numFmtId="9" fontId="57" fillId="0" borderId="2" xfId="23" applyFont="1" applyBorder="1" applyAlignment="1">
      <alignment horizontal="center"/>
    </xf>
    <xf numFmtId="2" fontId="50" fillId="0" borderId="13" xfId="21" applyNumberFormat="1" applyFont="1" applyBorder="1" applyAlignment="1" applyProtection="1">
      <alignment horizontal="center"/>
      <protection/>
    </xf>
    <xf numFmtId="164" fontId="57" fillId="0" borderId="0" xfId="21" applyFont="1">
      <alignment/>
      <protection/>
    </xf>
    <xf numFmtId="166" fontId="50" fillId="0" borderId="0" xfId="21" applyNumberFormat="1" applyFont="1" applyAlignment="1" applyProtection="1">
      <alignment horizontal="center"/>
      <protection locked="0"/>
    </xf>
    <xf numFmtId="9" fontId="50" fillId="0" borderId="0" xfId="23" applyFont="1" applyAlignment="1">
      <alignment horizontal="center"/>
    </xf>
    <xf numFmtId="166" fontId="50" fillId="0" borderId="0" xfId="21" applyNumberFormat="1" applyFont="1" applyBorder="1" applyAlignment="1" applyProtection="1">
      <alignment horizontal="center"/>
      <protection/>
    </xf>
    <xf numFmtId="166" fontId="50" fillId="0" borderId="0" xfId="21" applyNumberFormat="1" applyFont="1" applyBorder="1" applyAlignment="1">
      <alignment horizontal="center"/>
      <protection/>
    </xf>
    <xf numFmtId="165" fontId="56" fillId="0" borderId="0" xfId="21" applyNumberFormat="1" applyFont="1" applyBorder="1" applyAlignment="1">
      <alignment horizontal="center"/>
      <protection/>
    </xf>
    <xf numFmtId="164" fontId="50" fillId="0" borderId="0" xfId="21" applyNumberFormat="1" applyFont="1" applyBorder="1" applyAlignment="1" applyProtection="1">
      <alignment horizontal="center"/>
      <protection/>
    </xf>
    <xf numFmtId="164" fontId="58" fillId="0" borderId="20" xfId="21" applyFont="1" applyBorder="1" applyAlignment="1">
      <alignment horizontal="center" wrapText="1"/>
      <protection/>
    </xf>
    <xf numFmtId="164" fontId="52" fillId="0" borderId="15" xfId="21" applyFont="1" applyBorder="1">
      <alignment/>
      <protection/>
    </xf>
    <xf numFmtId="164" fontId="50" fillId="0" borderId="32" xfId="21" applyFont="1" applyBorder="1" applyAlignment="1">
      <alignment horizontal="center"/>
      <protection/>
    </xf>
    <xf numFmtId="164" fontId="52" fillId="0" borderId="15" xfId="21" applyFont="1" applyBorder="1" applyAlignment="1">
      <alignment horizontal="center"/>
      <protection/>
    </xf>
    <xf numFmtId="165" fontId="52" fillId="0" borderId="15" xfId="21" applyNumberFormat="1" applyFont="1" applyBorder="1" applyAlignment="1">
      <alignment horizontal="center"/>
      <protection/>
    </xf>
    <xf numFmtId="164" fontId="55" fillId="0" borderId="0" xfId="21" applyFont="1" applyAlignment="1">
      <alignment horizontal="center"/>
      <protection/>
    </xf>
    <xf numFmtId="166" fontId="5" fillId="0" borderId="0" xfId="21" applyNumberFormat="1" applyFont="1" applyAlignment="1">
      <alignment horizontal="center"/>
      <protection/>
    </xf>
    <xf numFmtId="2" fontId="50" fillId="0" borderId="7" xfId="21" applyNumberFormat="1" applyFont="1" applyBorder="1" applyAlignment="1" applyProtection="1">
      <alignment horizontal="left"/>
      <protection locked="0"/>
    </xf>
    <xf numFmtId="164" fontId="57" fillId="0" borderId="2" xfId="21" applyFont="1" applyBorder="1" applyAlignment="1">
      <alignment horizontal="center"/>
      <protection/>
    </xf>
    <xf numFmtId="165" fontId="57" fillId="0" borderId="2" xfId="21" applyNumberFormat="1" applyFont="1" applyBorder="1" applyAlignment="1" applyProtection="1">
      <alignment horizontal="center"/>
      <protection locked="0"/>
    </xf>
    <xf numFmtId="44" fontId="57" fillId="0" borderId="2" xfId="17" applyFont="1" applyBorder="1" applyAlignment="1" applyProtection="1">
      <alignment/>
      <protection locked="0"/>
    </xf>
    <xf numFmtId="165" fontId="57" fillId="0" borderId="2" xfId="21" applyNumberFormat="1" applyFont="1" applyBorder="1" applyAlignment="1">
      <alignment horizontal="center"/>
      <protection/>
    </xf>
    <xf numFmtId="166" fontId="57" fillId="0" borderId="6" xfId="21" applyNumberFormat="1" applyFont="1" applyBorder="1" applyAlignment="1">
      <alignment horizontal="center"/>
      <protection/>
    </xf>
    <xf numFmtId="187" fontId="57" fillId="0" borderId="3" xfId="17" applyNumberFormat="1" applyFont="1" applyBorder="1" applyAlignment="1">
      <alignment/>
    </xf>
    <xf numFmtId="165" fontId="57" fillId="0" borderId="6" xfId="21" applyNumberFormat="1" applyFont="1" applyBorder="1" applyAlignment="1">
      <alignment horizontal="center"/>
      <protection/>
    </xf>
    <xf numFmtId="187" fontId="57" fillId="0" borderId="7" xfId="17" applyNumberFormat="1" applyFont="1" applyBorder="1" applyAlignment="1">
      <alignment/>
    </xf>
    <xf numFmtId="164" fontId="55" fillId="0" borderId="2" xfId="21" applyFont="1" applyBorder="1" applyAlignment="1">
      <alignment horizontal="center"/>
      <protection/>
    </xf>
    <xf numFmtId="165" fontId="55" fillId="0" borderId="2" xfId="21" applyNumberFormat="1" applyFont="1" applyBorder="1" applyAlignment="1">
      <alignment horizontal="center"/>
      <protection/>
    </xf>
    <xf numFmtId="49" fontId="57" fillId="0" borderId="2" xfId="21" applyNumberFormat="1" applyFont="1" applyBorder="1" applyProtection="1">
      <alignment/>
      <protection locked="0"/>
    </xf>
    <xf numFmtId="164" fontId="55" fillId="0" borderId="0" xfId="21" applyFont="1" applyProtection="1">
      <alignment/>
      <protection locked="0"/>
    </xf>
    <xf numFmtId="165" fontId="55" fillId="0" borderId="0" xfId="21" applyNumberFormat="1" applyFont="1" applyAlignment="1">
      <alignment horizontal="center"/>
      <protection/>
    </xf>
    <xf numFmtId="187" fontId="55" fillId="0" borderId="3" xfId="21" applyNumberFormat="1" applyFont="1" applyBorder="1">
      <alignment/>
      <protection/>
    </xf>
    <xf numFmtId="187" fontId="55" fillId="0" borderId="7" xfId="21" applyNumberFormat="1" applyFont="1" applyBorder="1" applyAlignment="1">
      <alignment horizontal="center"/>
      <protection/>
    </xf>
    <xf numFmtId="164" fontId="57" fillId="0" borderId="13" xfId="21" applyFont="1" applyBorder="1" applyAlignment="1">
      <alignment horizontal="center"/>
      <protection/>
    </xf>
    <xf numFmtId="166" fontId="57" fillId="0" borderId="8" xfId="21" applyNumberFormat="1" applyFont="1" applyBorder="1" applyAlignment="1">
      <alignment horizontal="center"/>
      <protection/>
    </xf>
    <xf numFmtId="165" fontId="57" fillId="0" borderId="48" xfId="21" applyNumberFormat="1" applyFont="1" applyBorder="1" applyAlignment="1">
      <alignment horizontal="center"/>
      <protection/>
    </xf>
    <xf numFmtId="187" fontId="57" fillId="0" borderId="23" xfId="21" applyNumberFormat="1" applyFont="1" applyBorder="1">
      <alignment/>
      <protection/>
    </xf>
    <xf numFmtId="165" fontId="57" fillId="0" borderId="8" xfId="21" applyNumberFormat="1" applyFont="1" applyBorder="1" applyAlignment="1">
      <alignment horizontal="center"/>
      <protection/>
    </xf>
    <xf numFmtId="187" fontId="57" fillId="0" borderId="9" xfId="17" applyNumberFormat="1" applyFont="1" applyBorder="1" applyAlignment="1">
      <alignment/>
    </xf>
    <xf numFmtId="164" fontId="55" fillId="0" borderId="0" xfId="21" applyFont="1" applyAlignment="1">
      <alignment horizontal="center" vertical="center"/>
      <protection/>
    </xf>
    <xf numFmtId="164" fontId="5" fillId="0" borderId="0" xfId="21" applyFont="1" applyAlignment="1">
      <alignment horizontal="center" vertical="center"/>
      <protection/>
    </xf>
    <xf numFmtId="165" fontId="55" fillId="0" borderId="0" xfId="21" applyNumberFormat="1" applyFont="1" applyAlignment="1">
      <alignment horizontal="center" vertical="center"/>
      <protection/>
    </xf>
    <xf numFmtId="166" fontId="5" fillId="0" borderId="0" xfId="21" applyNumberFormat="1" applyFont="1" applyAlignment="1">
      <alignment horizontal="center" vertical="center"/>
      <protection/>
    </xf>
    <xf numFmtId="166" fontId="55" fillId="0" borderId="0" xfId="21" applyNumberFormat="1" applyFont="1" applyAlignment="1">
      <alignment horizontal="center" vertical="center"/>
      <protection/>
    </xf>
    <xf numFmtId="164" fontId="55" fillId="0" borderId="0" xfId="21" applyFont="1" applyAlignment="1">
      <alignment vertical="center"/>
      <protection/>
    </xf>
    <xf numFmtId="164" fontId="57" fillId="0" borderId="0" xfId="21" applyFont="1" applyAlignment="1">
      <alignment horizontal="right"/>
      <protection/>
    </xf>
    <xf numFmtId="44" fontId="57" fillId="0" borderId="13" xfId="17" applyNumberFormat="1" applyFont="1" applyBorder="1" applyAlignment="1">
      <alignment/>
    </xf>
    <xf numFmtId="166" fontId="59" fillId="0" borderId="0" xfId="21" applyNumberFormat="1" applyFont="1" applyAlignment="1" applyProtection="1">
      <alignment horizontal="right"/>
      <protection locked="0"/>
    </xf>
    <xf numFmtId="164" fontId="52" fillId="0" borderId="11" xfId="21" applyFont="1" applyBorder="1" applyAlignment="1">
      <alignment vertical="center"/>
      <protection/>
    </xf>
    <xf numFmtId="164" fontId="50" fillId="0" borderId="49" xfId="21" applyFont="1" applyBorder="1" applyAlignment="1">
      <alignment horizontal="center" vertical="center"/>
      <protection/>
    </xf>
    <xf numFmtId="164" fontId="52" fillId="0" borderId="11" xfId="21" applyFont="1" applyBorder="1" applyAlignment="1">
      <alignment horizontal="center" vertical="center"/>
      <protection/>
    </xf>
    <xf numFmtId="164" fontId="44" fillId="0" borderId="0" xfId="21" applyFont="1" applyAlignment="1">
      <alignment vertical="center" wrapText="1"/>
      <protection/>
    </xf>
    <xf numFmtId="164" fontId="44" fillId="0" borderId="0" xfId="21" applyFont="1" applyAlignment="1">
      <alignment vertical="center"/>
      <protection/>
    </xf>
    <xf numFmtId="164" fontId="50" fillId="0" borderId="13" xfId="21" applyFont="1" applyBorder="1" applyAlignment="1">
      <alignment vertical="center" wrapText="1"/>
      <protection/>
    </xf>
    <xf numFmtId="164" fontId="60" fillId="0" borderId="0" xfId="21" applyFont="1" applyAlignment="1">
      <alignment vertical="center"/>
      <protection/>
    </xf>
    <xf numFmtId="165" fontId="19" fillId="0" borderId="0" xfId="21" applyNumberFormat="1" applyFont="1" applyBorder="1" applyAlignment="1" applyProtection="1">
      <alignment horizontal="left"/>
      <protection locked="0"/>
    </xf>
    <xf numFmtId="165" fontId="27" fillId="0" borderId="0" xfId="21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43" fillId="0" borderId="0" xfId="21" applyFont="1" applyAlignment="1">
      <alignment horizontal="center" vertical="center"/>
      <protection/>
    </xf>
    <xf numFmtId="0" fontId="12" fillId="0" borderId="6" xfId="21" applyNumberFormat="1" applyFont="1" applyBorder="1" applyAlignment="1">
      <alignment horizontal="center"/>
      <protection/>
    </xf>
    <xf numFmtId="0" fontId="12" fillId="0" borderId="2" xfId="21" applyNumberFormat="1" applyFont="1" applyBorder="1" applyAlignment="1">
      <alignment horizontal="center"/>
      <protection/>
    </xf>
    <xf numFmtId="0" fontId="12" fillId="0" borderId="7" xfId="21" applyNumberFormat="1" applyFont="1" applyBorder="1" applyAlignment="1">
      <alignment horizontal="center"/>
      <protection/>
    </xf>
    <xf numFmtId="164" fontId="18" fillId="0" borderId="50" xfId="21" applyFont="1" applyBorder="1" applyAlignment="1">
      <alignment horizontal="center" wrapText="1"/>
      <protection/>
    </xf>
    <xf numFmtId="164" fontId="18" fillId="0" borderId="51" xfId="21" applyFont="1" applyBorder="1" applyAlignment="1">
      <alignment horizontal="center" wrapText="1"/>
      <protection/>
    </xf>
    <xf numFmtId="164" fontId="18" fillId="0" borderId="52" xfId="21" applyFont="1" applyBorder="1" applyAlignment="1">
      <alignment horizontal="center" wrapText="1"/>
      <protection/>
    </xf>
    <xf numFmtId="164" fontId="17" fillId="0" borderId="16" xfId="21" applyFont="1" applyBorder="1" applyAlignment="1">
      <alignment horizontal="center" wrapText="1"/>
      <protection/>
    </xf>
    <xf numFmtId="164" fontId="17" fillId="0" borderId="12" xfId="21" applyFont="1" applyBorder="1" applyAlignment="1">
      <alignment horizontal="center" wrapText="1"/>
      <protection/>
    </xf>
    <xf numFmtId="164" fontId="17" fillId="0" borderId="11" xfId="21" applyFont="1" applyBorder="1" applyAlignment="1">
      <alignment horizontal="center" wrapText="1"/>
      <protection/>
    </xf>
    <xf numFmtId="166" fontId="18" fillId="0" borderId="0" xfId="21" applyNumberFormat="1" applyFont="1" applyBorder="1" applyAlignment="1">
      <alignment horizontal="center" wrapText="1"/>
      <protection/>
    </xf>
    <xf numFmtId="166" fontId="50" fillId="0" borderId="6" xfId="21" applyNumberFormat="1" applyFont="1" applyBorder="1" applyAlignment="1">
      <alignment horizontal="center" vertical="center" wrapText="1"/>
      <protection/>
    </xf>
    <xf numFmtId="166" fontId="50" fillId="0" borderId="2" xfId="21" applyNumberFormat="1" applyFont="1" applyBorder="1" applyAlignment="1">
      <alignment horizontal="center" vertical="center" wrapText="1"/>
      <protection/>
    </xf>
    <xf numFmtId="164" fontId="58" fillId="0" borderId="22" xfId="21" applyFont="1" applyBorder="1" applyAlignment="1">
      <alignment horizontal="center" vertical="center" wrapText="1"/>
      <protection/>
    </xf>
    <xf numFmtId="164" fontId="58" fillId="0" borderId="7" xfId="21" applyFont="1" applyBorder="1" applyAlignment="1">
      <alignment horizontal="center" vertical="center" wrapText="1"/>
      <protection/>
    </xf>
    <xf numFmtId="164" fontId="58" fillId="0" borderId="20" xfId="21" applyFont="1" applyBorder="1" applyAlignment="1">
      <alignment horizontal="center"/>
      <protection/>
    </xf>
    <xf numFmtId="164" fontId="18" fillId="0" borderId="14" xfId="21" applyFont="1" applyBorder="1" applyAlignment="1">
      <alignment horizontal="center" wrapText="1"/>
      <protection/>
    </xf>
    <xf numFmtId="164" fontId="18" fillId="0" borderId="49" xfId="21" applyFont="1" applyBorder="1" applyAlignment="1">
      <alignment horizontal="center" wrapText="1"/>
      <protection/>
    </xf>
    <xf numFmtId="164" fontId="18" fillId="0" borderId="53" xfId="21" applyFont="1" applyBorder="1" applyAlignment="1">
      <alignment horizontal="center" wrapText="1"/>
      <protection/>
    </xf>
    <xf numFmtId="164" fontId="18" fillId="0" borderId="54" xfId="21" applyFont="1" applyBorder="1" applyAlignment="1">
      <alignment horizontal="center" wrapText="1"/>
      <protection/>
    </xf>
    <xf numFmtId="164" fontId="18" fillId="0" borderId="38" xfId="21" applyFont="1" applyBorder="1" applyAlignment="1">
      <alignment horizontal="center" wrapText="1"/>
      <protection/>
    </xf>
    <xf numFmtId="164" fontId="18" fillId="0" borderId="21" xfId="21" applyFont="1" applyBorder="1" applyAlignment="1">
      <alignment horizontal="center" wrapText="1"/>
      <protection/>
    </xf>
    <xf numFmtId="164" fontId="18" fillId="0" borderId="2" xfId="21" applyFont="1" applyBorder="1" applyAlignment="1">
      <alignment horizontal="center" wrapText="1"/>
      <protection/>
    </xf>
    <xf numFmtId="164" fontId="18" fillId="0" borderId="22" xfId="21" applyFont="1" applyBorder="1" applyAlignment="1">
      <alignment horizontal="center" wrapText="1"/>
      <protection/>
    </xf>
    <xf numFmtId="164" fontId="18" fillId="0" borderId="7" xfId="21" applyFont="1" applyBorder="1" applyAlignment="1">
      <alignment horizontal="center" wrapText="1"/>
      <protection/>
    </xf>
    <xf numFmtId="164" fontId="52" fillId="0" borderId="40" xfId="21" applyFont="1" applyBorder="1" applyAlignment="1">
      <alignment horizontal="center" vertical="center" wrapText="1"/>
      <protection/>
    </xf>
    <xf numFmtId="164" fontId="52" fillId="0" borderId="42" xfId="21" applyFont="1" applyBorder="1" applyAlignment="1">
      <alignment horizontal="center" vertical="center" wrapText="1"/>
      <protection/>
    </xf>
    <xf numFmtId="164" fontId="52" fillId="0" borderId="24" xfId="21" applyFont="1" applyBorder="1" applyAlignment="1">
      <alignment horizontal="center" vertical="center" wrapText="1"/>
      <protection/>
    </xf>
    <xf numFmtId="164" fontId="17" fillId="0" borderId="55" xfId="21" applyFont="1" applyBorder="1" applyAlignment="1">
      <alignment horizontal="center" wrapText="1"/>
      <protection/>
    </xf>
    <xf numFmtId="164" fontId="17" fillId="0" borderId="1" xfId="21" applyFont="1" applyBorder="1" applyAlignment="1">
      <alignment horizontal="center" wrapText="1"/>
      <protection/>
    </xf>
    <xf numFmtId="164" fontId="18" fillId="0" borderId="39" xfId="21" applyFont="1" applyBorder="1" applyAlignment="1">
      <alignment horizontal="center" wrapText="1"/>
      <protection/>
    </xf>
    <xf numFmtId="164" fontId="18" fillId="0" borderId="3" xfId="21" applyFont="1" applyBorder="1" applyAlignment="1">
      <alignment horizontal="center" wrapText="1"/>
      <protection/>
    </xf>
    <xf numFmtId="164" fontId="5" fillId="0" borderId="32" xfId="21" applyFont="1" applyBorder="1" applyAlignment="1">
      <alignment horizontal="center" wrapText="1"/>
      <protection/>
    </xf>
    <xf numFmtId="164" fontId="5" fillId="0" borderId="14" xfId="21" applyFont="1" applyBorder="1" applyAlignment="1">
      <alignment horizontal="center" wrapText="1"/>
      <protection/>
    </xf>
    <xf numFmtId="164" fontId="5" fillId="0" borderId="49" xfId="21" applyFont="1" applyBorder="1" applyAlignment="1">
      <alignment horizontal="center" wrapText="1"/>
      <protection/>
    </xf>
    <xf numFmtId="164" fontId="5" fillId="0" borderId="15" xfId="21" applyFont="1" applyBorder="1" applyAlignment="1">
      <alignment horizontal="center" wrapText="1"/>
      <protection/>
    </xf>
    <xf numFmtId="164" fontId="5" fillId="0" borderId="12" xfId="21" applyFont="1" applyBorder="1" applyAlignment="1">
      <alignment horizontal="center" wrapText="1"/>
      <protection/>
    </xf>
    <xf numFmtId="164" fontId="5" fillId="0" borderId="11" xfId="21" applyFont="1" applyBorder="1" applyAlignment="1">
      <alignment horizontal="center" wrapText="1"/>
      <protection/>
    </xf>
    <xf numFmtId="164" fontId="5" fillId="0" borderId="35" xfId="21" applyFont="1" applyBorder="1" applyAlignment="1">
      <alignment horizontal="center" wrapText="1"/>
      <protection/>
    </xf>
    <xf numFmtId="164" fontId="5" fillId="0" borderId="56" xfId="21" applyFont="1" applyBorder="1" applyAlignment="1">
      <alignment horizontal="center" wrapText="1"/>
      <protection/>
    </xf>
    <xf numFmtId="164" fontId="5" fillId="0" borderId="26" xfId="21" applyFont="1" applyBorder="1" applyAlignment="1">
      <alignment horizontal="center" wrapText="1"/>
      <protection/>
    </xf>
    <xf numFmtId="164" fontId="18" fillId="0" borderId="20" xfId="21" applyFont="1" applyBorder="1" applyAlignment="1">
      <alignment horizontal="center" wrapText="1"/>
      <protection/>
    </xf>
    <xf numFmtId="164" fontId="18" fillId="0" borderId="6" xfId="21" applyFont="1" applyBorder="1" applyAlignment="1">
      <alignment horizontal="center" wrapText="1"/>
      <protection/>
    </xf>
    <xf numFmtId="0" fontId="55" fillId="0" borderId="2" xfId="21" applyNumberFormat="1" applyFont="1" applyBorder="1" applyAlignment="1">
      <alignment horizontal="center"/>
      <protection/>
    </xf>
    <xf numFmtId="0" fontId="55" fillId="0" borderId="6" xfId="21" applyNumberFormat="1" applyFont="1" applyBorder="1" applyAlignment="1">
      <alignment horizontal="center"/>
      <protection/>
    </xf>
    <xf numFmtId="0" fontId="55" fillId="0" borderId="7" xfId="21" applyNumberFormat="1" applyFont="1" applyBorder="1" applyAlignment="1">
      <alignment horizontal="center"/>
      <protection/>
    </xf>
    <xf numFmtId="0" fontId="55" fillId="0" borderId="1" xfId="21" applyNumberFormat="1" applyFont="1" applyBorder="1" applyAlignment="1">
      <alignment horizontal="center"/>
      <protection/>
    </xf>
    <xf numFmtId="165" fontId="52" fillId="0" borderId="15" xfId="21" applyNumberFormat="1" applyFont="1" applyBorder="1" applyAlignment="1">
      <alignment horizontal="center" vertical="center" wrapText="1"/>
      <protection/>
    </xf>
    <xf numFmtId="165" fontId="52" fillId="0" borderId="11" xfId="21" applyNumberFormat="1" applyFont="1" applyBorder="1" applyAlignment="1">
      <alignment horizontal="center" vertical="center" wrapText="1"/>
      <protection/>
    </xf>
    <xf numFmtId="164" fontId="49" fillId="0" borderId="26" xfId="21" applyFont="1" applyBorder="1" applyAlignment="1" applyProtection="1">
      <alignment horizontal="left"/>
      <protection locked="0"/>
    </xf>
    <xf numFmtId="164" fontId="49" fillId="0" borderId="45" xfId="21" applyFont="1" applyBorder="1" applyAlignment="1" applyProtection="1">
      <alignment horizontal="left"/>
      <protection locked="0"/>
    </xf>
    <xf numFmtId="164" fontId="49" fillId="0" borderId="49" xfId="21" applyFont="1" applyBorder="1" applyAlignment="1" applyProtection="1">
      <alignment horizontal="left"/>
      <protection locked="0"/>
    </xf>
    <xf numFmtId="164" fontId="21" fillId="0" borderId="0" xfId="21" applyFont="1" applyBorder="1" applyAlignment="1" applyProtection="1">
      <alignment horizontal="center"/>
      <protection locked="0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4" fontId="48" fillId="0" borderId="26" xfId="21" applyFont="1" applyBorder="1" applyAlignment="1" applyProtection="1">
      <alignment horizontal="left"/>
      <protection locked="0"/>
    </xf>
    <xf numFmtId="164" fontId="48" fillId="0" borderId="45" xfId="21" applyFont="1" applyBorder="1" applyAlignment="1" applyProtection="1">
      <alignment horizontal="left"/>
      <protection locked="0"/>
    </xf>
    <xf numFmtId="164" fontId="48" fillId="0" borderId="49" xfId="21" applyFont="1" applyBorder="1" applyAlignment="1" applyProtection="1">
      <alignment horizontal="left"/>
      <protection locked="0"/>
    </xf>
    <xf numFmtId="164" fontId="49" fillId="0" borderId="0" xfId="21" applyFont="1" applyBorder="1" applyAlignment="1" applyProtection="1">
      <alignment horizontal="left"/>
      <protection locked="0"/>
    </xf>
    <xf numFmtId="164" fontId="51" fillId="0" borderId="56" xfId="21" applyFont="1" applyBorder="1" applyAlignment="1" applyProtection="1">
      <alignment horizontal="left"/>
      <protection locked="0"/>
    </xf>
    <xf numFmtId="164" fontId="51" fillId="0" borderId="0" xfId="21" applyFont="1" applyBorder="1" applyAlignment="1" applyProtection="1">
      <alignment horizontal="left"/>
      <protection locked="0"/>
    </xf>
    <xf numFmtId="164" fontId="51" fillId="0" borderId="14" xfId="21" applyFont="1" applyBorder="1" applyAlignment="1" applyProtection="1">
      <alignment horizontal="left"/>
      <protection locked="0"/>
    </xf>
    <xf numFmtId="164" fontId="49" fillId="0" borderId="56" xfId="21" applyFont="1" applyBorder="1" applyAlignment="1" applyProtection="1">
      <alignment horizontal="left"/>
      <protection locked="0"/>
    </xf>
    <xf numFmtId="164" fontId="49" fillId="0" borderId="14" xfId="21" applyFont="1" applyBorder="1" applyAlignment="1" applyProtection="1">
      <alignment horizontal="left"/>
      <protection locked="0"/>
    </xf>
    <xf numFmtId="164" fontId="18" fillId="0" borderId="0" xfId="21" applyFont="1" applyAlignment="1" applyProtection="1">
      <alignment horizontal="right"/>
      <protection locked="0"/>
    </xf>
    <xf numFmtId="0" fontId="32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0578341" xfId="21"/>
    <cellStyle name="Normal_Big Ben Denim Carpenter Jeans#PD24DN2(Mexico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0</xdr:col>
      <xdr:colOff>5991225</xdr:colOff>
      <xdr:row>41</xdr:row>
      <xdr:rowOff>438150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91200" cy="863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42</xdr:row>
      <xdr:rowOff>0</xdr:rowOff>
    </xdr:from>
    <xdr:to>
      <xdr:col>0</xdr:col>
      <xdr:colOff>5991225</xdr:colOff>
      <xdr:row>90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8686800"/>
          <a:ext cx="5791200" cy="834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92</xdr:row>
      <xdr:rowOff>0</xdr:rowOff>
    </xdr:from>
    <xdr:to>
      <xdr:col>0</xdr:col>
      <xdr:colOff>6162675</xdr:colOff>
      <xdr:row>142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7211675"/>
          <a:ext cx="5934075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0</xdr:colOff>
      <xdr:row>15</xdr:row>
      <xdr:rowOff>219075</xdr:rowOff>
    </xdr:from>
    <xdr:to>
      <xdr:col>255</xdr:col>
      <xdr:colOff>0</xdr:colOff>
      <xdr:row>20</xdr:row>
      <xdr:rowOff>9525</xdr:rowOff>
    </xdr:to>
    <xdr:sp>
      <xdr:nvSpPr>
        <xdr:cNvPr id="1" name="Line 68"/>
        <xdr:cNvSpPr>
          <a:spLocks/>
        </xdr:cNvSpPr>
      </xdr:nvSpPr>
      <xdr:spPr>
        <a:xfrm>
          <a:off x="10925175" y="4143375"/>
          <a:ext cx="0" cy="102870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0</xdr:colOff>
      <xdr:row>8</xdr:row>
      <xdr:rowOff>47625</xdr:rowOff>
    </xdr:from>
    <xdr:to>
      <xdr:col>255</xdr:col>
      <xdr:colOff>0</xdr:colOff>
      <xdr:row>12</xdr:row>
      <xdr:rowOff>66675</xdr:rowOff>
    </xdr:to>
    <xdr:sp>
      <xdr:nvSpPr>
        <xdr:cNvPr id="2" name="Line 69"/>
        <xdr:cNvSpPr>
          <a:spLocks/>
        </xdr:cNvSpPr>
      </xdr:nvSpPr>
      <xdr:spPr>
        <a:xfrm>
          <a:off x="10925175" y="2343150"/>
          <a:ext cx="0" cy="100965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255</xdr:col>
      <xdr:colOff>0</xdr:colOff>
      <xdr:row>11</xdr:row>
      <xdr:rowOff>95250</xdr:rowOff>
    </xdr:from>
    <xdr:to>
      <xdr:col>255</xdr:col>
      <xdr:colOff>0</xdr:colOff>
      <xdr:row>15</xdr:row>
      <xdr:rowOff>161925</xdr:rowOff>
    </xdr:to>
    <xdr:sp>
      <xdr:nvSpPr>
        <xdr:cNvPr id="3" name="Line 70"/>
        <xdr:cNvSpPr>
          <a:spLocks/>
        </xdr:cNvSpPr>
      </xdr:nvSpPr>
      <xdr:spPr>
        <a:xfrm>
          <a:off x="10925175" y="3086100"/>
          <a:ext cx="0" cy="100012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4</xdr:row>
      <xdr:rowOff>66675</xdr:rowOff>
    </xdr:from>
    <xdr:to>
      <xdr:col>54</xdr:col>
      <xdr:colOff>295275</xdr:colOff>
      <xdr:row>8</xdr:row>
      <xdr:rowOff>85725</xdr:rowOff>
    </xdr:to>
    <xdr:sp>
      <xdr:nvSpPr>
        <xdr:cNvPr id="4" name="Line 71"/>
        <xdr:cNvSpPr>
          <a:spLocks/>
        </xdr:cNvSpPr>
      </xdr:nvSpPr>
      <xdr:spPr>
        <a:xfrm>
          <a:off x="10544175" y="1362075"/>
          <a:ext cx="0" cy="1019175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126</xdr:row>
      <xdr:rowOff>19050</xdr:rowOff>
    </xdr:from>
    <xdr:to>
      <xdr:col>14</xdr:col>
      <xdr:colOff>1038225</xdr:colOff>
      <xdr:row>126</xdr:row>
      <xdr:rowOff>19050</xdr:rowOff>
    </xdr:to>
    <xdr:sp>
      <xdr:nvSpPr>
        <xdr:cNvPr id="5" name="Line 72"/>
        <xdr:cNvSpPr>
          <a:spLocks/>
        </xdr:cNvSpPr>
      </xdr:nvSpPr>
      <xdr:spPr>
        <a:xfrm flipH="1">
          <a:off x="7286625" y="24393525"/>
          <a:ext cx="66675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63</xdr:row>
      <xdr:rowOff>104775</xdr:rowOff>
    </xdr:from>
    <xdr:to>
      <xdr:col>6</xdr:col>
      <xdr:colOff>342900</xdr:colOff>
      <xdr:row>63</xdr:row>
      <xdr:rowOff>104775</xdr:rowOff>
    </xdr:to>
    <xdr:sp>
      <xdr:nvSpPr>
        <xdr:cNvPr id="6" name="Line 73"/>
        <xdr:cNvSpPr>
          <a:spLocks/>
        </xdr:cNvSpPr>
      </xdr:nvSpPr>
      <xdr:spPr>
        <a:xfrm flipH="1">
          <a:off x="3476625" y="12887325"/>
          <a:ext cx="504825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65</xdr:row>
      <xdr:rowOff>104775</xdr:rowOff>
    </xdr:from>
    <xdr:to>
      <xdr:col>6</xdr:col>
      <xdr:colOff>342900</xdr:colOff>
      <xdr:row>65</xdr:row>
      <xdr:rowOff>104775</xdr:rowOff>
    </xdr:to>
    <xdr:sp>
      <xdr:nvSpPr>
        <xdr:cNvPr id="7" name="Line 74"/>
        <xdr:cNvSpPr>
          <a:spLocks/>
        </xdr:cNvSpPr>
      </xdr:nvSpPr>
      <xdr:spPr>
        <a:xfrm flipH="1">
          <a:off x="3476625" y="13315950"/>
          <a:ext cx="504825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sandow\LOCALS~1\Temp\C.Lotus.Notes.Data\Kens%20Experi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4"/>
      <sheetName val="Sheet3 (2)"/>
      <sheetName val="Formulas H"/>
    </sheetNames>
    <sheetDataSet>
      <sheetData sheetId="1">
        <row r="2">
          <cell r="B2" t="str">
            <v>301 /       / Lt</v>
          </cell>
        </row>
        <row r="3">
          <cell r="B3" t="str">
            <v>301 /       / Med</v>
          </cell>
        </row>
        <row r="4">
          <cell r="B4" t="str">
            <v>301 /       / Hvy</v>
          </cell>
        </row>
        <row r="5">
          <cell r="B5" t="str">
            <v>301 /       / Ex-Hvy</v>
          </cell>
        </row>
        <row r="6">
          <cell r="B6" t="str">
            <v>401 /       / Lt</v>
          </cell>
        </row>
        <row r="7">
          <cell r="B7" t="str">
            <v>401 /       / Med</v>
          </cell>
        </row>
        <row r="8">
          <cell r="B8" t="str">
            <v>401 /        / Hvy</v>
          </cell>
        </row>
        <row r="9">
          <cell r="B9" t="str">
            <v>401 /        / Ex-Hvy</v>
          </cell>
        </row>
        <row r="10">
          <cell r="B10" t="str">
            <v>406 / 1/8  / Lt</v>
          </cell>
        </row>
        <row r="11">
          <cell r="B11" t="str">
            <v>406 / 1/8  / Med</v>
          </cell>
        </row>
        <row r="12">
          <cell r="B12" t="str">
            <v>406 / 1/8  / Hvy</v>
          </cell>
        </row>
        <row r="13">
          <cell r="B13" t="str">
            <v>406 / 3/16 / Lt</v>
          </cell>
        </row>
        <row r="14">
          <cell r="B14" t="str">
            <v>406 / 3/16 / Med</v>
          </cell>
        </row>
        <row r="15">
          <cell r="B15" t="str">
            <v>406 / 3/16 / Hvy</v>
          </cell>
        </row>
        <row r="16">
          <cell r="B16" t="str">
            <v>406 / 1/4   / Lt</v>
          </cell>
        </row>
        <row r="17">
          <cell r="B17" t="str">
            <v>406 / 1/4   / Med</v>
          </cell>
        </row>
        <row r="18">
          <cell r="B18" t="str">
            <v>406 / 1/4   / Hvy</v>
          </cell>
        </row>
        <row r="19">
          <cell r="B19" t="str">
            <v>407 / 1/4   / Lt</v>
          </cell>
        </row>
        <row r="20">
          <cell r="B20" t="str">
            <v>407 / 1/4   / Med</v>
          </cell>
        </row>
        <row r="21">
          <cell r="B21" t="str">
            <v>407 / 1/4   / Hvy</v>
          </cell>
        </row>
        <row r="22">
          <cell r="B22" t="str">
            <v>503 / 1/8   / Lt</v>
          </cell>
        </row>
        <row r="23">
          <cell r="B23" t="str">
            <v>503 / 1/8   / Med</v>
          </cell>
        </row>
        <row r="24">
          <cell r="B24" t="str">
            <v>503 / 1/8   / Hvy</v>
          </cell>
        </row>
        <row r="25">
          <cell r="B25" t="str">
            <v>503 / 3/16 / Lt</v>
          </cell>
        </row>
        <row r="26">
          <cell r="B26" t="str">
            <v>503 / 3/16 / Med</v>
          </cell>
        </row>
        <row r="27">
          <cell r="B27" t="str">
            <v>503 / 3/16 / Hvy</v>
          </cell>
        </row>
        <row r="28">
          <cell r="B28" t="str">
            <v>503 / 1/4   / Lt</v>
          </cell>
        </row>
        <row r="29">
          <cell r="B29" t="str">
            <v>503 / 1/4   / Med</v>
          </cell>
        </row>
        <row r="30">
          <cell r="B30" t="str">
            <v>503 / 1/4   / Hvy</v>
          </cell>
        </row>
        <row r="31">
          <cell r="B31" t="str">
            <v>504 / 1/8   / Lt</v>
          </cell>
        </row>
        <row r="32">
          <cell r="B32" t="str">
            <v>504 / 1/8   / Med</v>
          </cell>
        </row>
        <row r="33">
          <cell r="B33" t="str">
            <v>504 / 1/8   / Hvy</v>
          </cell>
        </row>
        <row r="34">
          <cell r="B34" t="str">
            <v>504 / 3/16/ Lt</v>
          </cell>
        </row>
        <row r="35">
          <cell r="B35" t="str">
            <v>504 / 3/16/ Med</v>
          </cell>
        </row>
        <row r="36">
          <cell r="B36" t="str">
            <v>504 / 3/16/ Hvy</v>
          </cell>
        </row>
        <row r="37">
          <cell r="B37" t="str">
            <v>504 / 1/4   / Lt</v>
          </cell>
        </row>
        <row r="38">
          <cell r="B38" t="str">
            <v>504 / 1/4   / Med</v>
          </cell>
        </row>
        <row r="39">
          <cell r="B39" t="str">
            <v>504 / 1/4   / Hvy</v>
          </cell>
        </row>
        <row r="40">
          <cell r="B40" t="str">
            <v>516 / 1/8   / Lt</v>
          </cell>
        </row>
        <row r="41">
          <cell r="B41" t="str">
            <v>516 / 1/8   / Med</v>
          </cell>
        </row>
        <row r="42">
          <cell r="B42" t="str">
            <v>516 / 1/8   / Hvy</v>
          </cell>
        </row>
        <row r="43">
          <cell r="B43" t="str">
            <v>516 / 3/16 / Lt</v>
          </cell>
        </row>
        <row r="44">
          <cell r="B44" t="str">
            <v>516 / 3/16 / Med</v>
          </cell>
        </row>
        <row r="45">
          <cell r="B45" t="str">
            <v>516 / 3/16 / Hvy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1"/>
  <sheetViews>
    <sheetView showGridLines="0" zoomScale="120" zoomScaleNormal="120" workbookViewId="0" topLeftCell="A1">
      <selection activeCell="A93" sqref="A93"/>
    </sheetView>
  </sheetViews>
  <sheetFormatPr defaultColWidth="9.140625" defaultRowHeight="12.75"/>
  <cols>
    <col min="1" max="1" width="101.7109375" style="0" customWidth="1"/>
    <col min="2" max="2" width="18.7109375" style="1" customWidth="1"/>
    <col min="3" max="3" width="3.7109375" style="0" customWidth="1"/>
  </cols>
  <sheetData>
    <row r="1" spans="1:3" ht="18">
      <c r="A1" s="79"/>
      <c r="B1" s="77"/>
      <c r="C1" s="78"/>
    </row>
    <row r="2" ht="12.75"/>
    <row r="3" spans="1:2" ht="18">
      <c r="A3" s="370"/>
      <c r="B3" s="370"/>
    </row>
    <row r="4" ht="12.75"/>
    <row r="5" spans="1:2" ht="12.75">
      <c r="A5" s="2"/>
      <c r="B5" s="3"/>
    </row>
    <row r="6" spans="1:2" ht="12.75">
      <c r="A6" s="4"/>
      <c r="B6" s="3"/>
    </row>
    <row r="7" spans="1:2" ht="12.75">
      <c r="A7" s="5"/>
      <c r="B7" s="3"/>
    </row>
    <row r="8" spans="1:2" ht="12.75">
      <c r="A8" s="4"/>
      <c r="B8" s="3"/>
    </row>
    <row r="9" spans="1:2" ht="12.75">
      <c r="A9" s="93"/>
      <c r="B9" s="94"/>
    </row>
    <row r="10" spans="1:2" ht="18" customHeight="1">
      <c r="A10" s="93"/>
      <c r="B10" s="95"/>
    </row>
    <row r="11" spans="1:2" ht="18" customHeight="1">
      <c r="A11" s="93"/>
      <c r="B11" s="95"/>
    </row>
    <row r="12" spans="1:2" ht="18" customHeight="1">
      <c r="A12" s="93"/>
      <c r="B12" s="95"/>
    </row>
    <row r="13" spans="1:2" ht="18" customHeight="1">
      <c r="A13" s="93"/>
      <c r="B13" s="95"/>
    </row>
    <row r="14" spans="1:2" ht="12.75">
      <c r="A14" s="93"/>
      <c r="B14" s="95"/>
    </row>
    <row r="15" spans="1:2" ht="12.75">
      <c r="A15" s="93"/>
      <c r="B15" s="95"/>
    </row>
    <row r="16" spans="1:2" ht="12.75">
      <c r="A16" s="96"/>
      <c r="B16" s="94"/>
    </row>
    <row r="17" spans="1:2" ht="18" customHeight="1">
      <c r="A17" s="93"/>
      <c r="B17" s="95"/>
    </row>
    <row r="18" spans="1:2" ht="18" customHeight="1">
      <c r="A18" s="93"/>
      <c r="B18" s="95"/>
    </row>
    <row r="19" spans="1:2" ht="18" customHeight="1">
      <c r="A19" s="93"/>
      <c r="B19" s="95"/>
    </row>
    <row r="20" spans="1:2" ht="18" customHeight="1">
      <c r="A20" s="97"/>
      <c r="B20" s="95"/>
    </row>
    <row r="21" spans="1:2" ht="18" customHeight="1">
      <c r="A21" s="93"/>
      <c r="B21" s="98"/>
    </row>
    <row r="22" spans="1:2" ht="18" customHeight="1">
      <c r="A22" s="93"/>
      <c r="B22" s="95"/>
    </row>
    <row r="23" spans="1:2" ht="18" customHeight="1">
      <c r="A23" s="93"/>
      <c r="B23" s="95"/>
    </row>
    <row r="24" spans="1:2" ht="12.75">
      <c r="A24" s="93"/>
      <c r="B24" s="95"/>
    </row>
    <row r="25" spans="1:2" ht="12.75">
      <c r="A25" s="96"/>
      <c r="B25" s="95"/>
    </row>
    <row r="26" spans="1:2" ht="24.75" customHeight="1">
      <c r="A26" s="99"/>
      <c r="B26" s="95"/>
    </row>
    <row r="27" spans="1:2" ht="24.75" customHeight="1">
      <c r="A27" s="100"/>
      <c r="B27" s="95"/>
    </row>
    <row r="28" spans="1:2" ht="12.75">
      <c r="A28" s="101"/>
      <c r="B28" s="95"/>
    </row>
    <row r="29" spans="1:2" ht="15.75" customHeight="1">
      <c r="A29" s="93"/>
      <c r="B29" s="95"/>
    </row>
    <row r="30" spans="1:2" ht="12.75">
      <c r="A30" s="102"/>
      <c r="B30" s="103"/>
    </row>
    <row r="31" spans="1:2" ht="12.75">
      <c r="A31" s="93"/>
      <c r="B31" s="95"/>
    </row>
    <row r="32" spans="1:2" ht="15.75" customHeight="1">
      <c r="A32" s="93"/>
      <c r="B32" s="95"/>
    </row>
    <row r="33" spans="1:2" ht="15.75" customHeight="1">
      <c r="A33" s="93"/>
      <c r="B33" s="95"/>
    </row>
    <row r="34" spans="1:2" ht="15.75" customHeight="1">
      <c r="A34" s="93"/>
      <c r="B34" s="95"/>
    </row>
    <row r="35" spans="1:2" ht="12.75">
      <c r="A35" s="102"/>
      <c r="B35" s="103"/>
    </row>
    <row r="36" spans="1:2" ht="12.75">
      <c r="A36" s="93"/>
      <c r="B36" s="95"/>
    </row>
    <row r="37" spans="1:2" ht="16.5" customHeight="1">
      <c r="A37" s="93"/>
      <c r="B37" s="95"/>
    </row>
    <row r="38" spans="1:2" ht="16.5" customHeight="1">
      <c r="A38" s="93"/>
      <c r="B38" s="95"/>
    </row>
    <row r="39" spans="1:2" ht="16.5" customHeight="1">
      <c r="A39" s="93"/>
      <c r="B39" s="95"/>
    </row>
    <row r="40" spans="1:2" ht="12.75">
      <c r="A40" s="102"/>
      <c r="B40" s="103"/>
    </row>
    <row r="41" spans="1:2" ht="20.25" customHeight="1">
      <c r="A41" s="101"/>
      <c r="B41" s="103"/>
    </row>
    <row r="42" spans="1:2" ht="38.25" customHeight="1">
      <c r="A42" s="100"/>
      <c r="B42" s="103"/>
    </row>
    <row r="43" spans="1:2" ht="46.5" customHeight="1">
      <c r="A43" s="100"/>
      <c r="B43" s="95"/>
    </row>
    <row r="44" spans="1:2" ht="12.75">
      <c r="A44" s="102"/>
      <c r="B44" s="103"/>
    </row>
    <row r="45" spans="1:2" ht="12.75">
      <c r="A45" s="102"/>
      <c r="B45" s="103"/>
    </row>
    <row r="46" spans="1:2" ht="12.75">
      <c r="A46" s="102"/>
      <c r="B46" s="103"/>
    </row>
    <row r="47" spans="1:2" ht="12.75">
      <c r="A47" s="102"/>
      <c r="B47" s="103"/>
    </row>
    <row r="48" spans="1:2" ht="12.75">
      <c r="A48" s="102"/>
      <c r="B48" s="103"/>
    </row>
    <row r="49" spans="1:2" ht="12.75">
      <c r="A49" s="102"/>
      <c r="B49" s="103"/>
    </row>
    <row r="50" spans="1:2" ht="12.75">
      <c r="A50" s="102"/>
      <c r="B50" s="103"/>
    </row>
    <row r="51" spans="1:2" ht="12.75">
      <c r="A51" s="102"/>
      <c r="B51" s="103"/>
    </row>
    <row r="52" spans="1:2" ht="12.75">
      <c r="A52" s="102"/>
      <c r="B52" s="103"/>
    </row>
    <row r="53" spans="1:2" ht="12.75">
      <c r="A53" s="102"/>
      <c r="B53" s="103"/>
    </row>
    <row r="54" spans="1:2" ht="12.75">
      <c r="A54" s="102"/>
      <c r="B54" s="103"/>
    </row>
    <row r="55" spans="1:2" ht="12.75">
      <c r="A55" s="102"/>
      <c r="B55" s="103"/>
    </row>
    <row r="56" spans="1:2" ht="12.75">
      <c r="A56" s="102"/>
      <c r="B56" s="103"/>
    </row>
    <row r="57" spans="1:2" ht="12.75">
      <c r="A57" s="102"/>
      <c r="B57" s="103"/>
    </row>
    <row r="58" spans="1:2" ht="12.75">
      <c r="A58" s="102"/>
      <c r="B58" s="103"/>
    </row>
    <row r="59" spans="1:2" ht="12.75">
      <c r="A59" s="102"/>
      <c r="B59" s="103"/>
    </row>
    <row r="60" spans="1:2" ht="12.75">
      <c r="A60" s="102"/>
      <c r="B60" s="103"/>
    </row>
    <row r="61" spans="1:2" ht="12.75">
      <c r="A61" s="102"/>
      <c r="B61" s="103"/>
    </row>
    <row r="62" spans="1:2" ht="12.75">
      <c r="A62" s="102"/>
      <c r="B62" s="103"/>
    </row>
    <row r="63" spans="1:2" ht="12.75">
      <c r="A63" s="102"/>
      <c r="B63" s="103"/>
    </row>
    <row r="64" spans="1:2" ht="12.75">
      <c r="A64" s="102"/>
      <c r="B64" s="103"/>
    </row>
    <row r="65" spans="1:2" ht="12.75">
      <c r="A65" s="102"/>
      <c r="B65" s="103"/>
    </row>
    <row r="66" spans="1:2" ht="12.75">
      <c r="A66" s="102"/>
      <c r="B66" s="103"/>
    </row>
    <row r="67" spans="1:2" ht="12.75">
      <c r="A67" s="102"/>
      <c r="B67" s="103"/>
    </row>
    <row r="68" spans="1:2" ht="12.75">
      <c r="A68" s="102"/>
      <c r="B68" s="103"/>
    </row>
    <row r="69" spans="1:2" ht="12.75">
      <c r="A69" s="102"/>
      <c r="B69" s="103"/>
    </row>
    <row r="70" spans="1:2" ht="12.75">
      <c r="A70" s="102"/>
      <c r="B70" s="103"/>
    </row>
    <row r="71" spans="1:2" ht="12.75">
      <c r="A71" s="102"/>
      <c r="B71" s="103"/>
    </row>
    <row r="72" spans="1:2" ht="12.75">
      <c r="A72" s="102"/>
      <c r="B72" s="103"/>
    </row>
    <row r="73" spans="1:2" ht="12.75">
      <c r="A73" s="102"/>
      <c r="B73" s="103"/>
    </row>
    <row r="74" spans="1:2" ht="12.75">
      <c r="A74" s="102"/>
      <c r="B74" s="103"/>
    </row>
    <row r="75" spans="1:2" ht="12.75">
      <c r="A75" s="102"/>
      <c r="B75" s="103"/>
    </row>
    <row r="76" spans="1:2" ht="12.75">
      <c r="A76" s="102"/>
      <c r="B76" s="103"/>
    </row>
    <row r="77" spans="1:2" ht="12.75">
      <c r="A77" s="102"/>
      <c r="B77" s="103"/>
    </row>
    <row r="78" spans="1:2" ht="12.75">
      <c r="A78" s="102"/>
      <c r="B78" s="103"/>
    </row>
    <row r="79" spans="1:2" ht="12.75">
      <c r="A79" s="102"/>
      <c r="B79" s="103"/>
    </row>
    <row r="80" spans="1:2" ht="12.75">
      <c r="A80" s="102"/>
      <c r="B80" s="103"/>
    </row>
    <row r="81" spans="1:2" ht="12.75">
      <c r="A81" s="102"/>
      <c r="B81" s="103"/>
    </row>
    <row r="82" spans="1:2" ht="12.75">
      <c r="A82" s="102"/>
      <c r="B82" s="103"/>
    </row>
    <row r="83" spans="1:2" ht="12.75">
      <c r="A83" s="102"/>
      <c r="B83" s="103"/>
    </row>
    <row r="84" spans="1:2" ht="12.75">
      <c r="A84" s="102"/>
      <c r="B84" s="103"/>
    </row>
    <row r="85" spans="1:2" ht="12.75">
      <c r="A85" s="102"/>
      <c r="B85" s="103"/>
    </row>
    <row r="86" spans="1:2" ht="12.75">
      <c r="A86" s="102"/>
      <c r="B86" s="103"/>
    </row>
    <row r="87" spans="1:2" ht="12.75">
      <c r="A87" s="102"/>
      <c r="B87" s="103"/>
    </row>
    <row r="88" spans="1:2" ht="12.75">
      <c r="A88" s="102"/>
      <c r="B88" s="103"/>
    </row>
    <row r="89" spans="1:2" ht="12.75">
      <c r="A89" s="102"/>
      <c r="B89" s="103"/>
    </row>
    <row r="90" spans="1:2" ht="12.75">
      <c r="A90" s="102"/>
      <c r="B90" s="103"/>
    </row>
    <row r="91" spans="1:2" ht="12.75">
      <c r="A91" s="102"/>
      <c r="B91" s="103"/>
    </row>
    <row r="92" spans="1:2" ht="12.75">
      <c r="A92" s="102"/>
      <c r="B92" s="103"/>
    </row>
    <row r="93" spans="1:2" ht="12.75">
      <c r="A93" s="102"/>
      <c r="B93" s="103"/>
    </row>
    <row r="94" spans="1:2" ht="12.75">
      <c r="A94" s="102"/>
      <c r="B94" s="103"/>
    </row>
    <row r="95" spans="1:2" ht="12.75">
      <c r="A95" s="102"/>
      <c r="B95" s="103"/>
    </row>
    <row r="96" spans="1:2" ht="12.75">
      <c r="A96" s="102"/>
      <c r="B96" s="103"/>
    </row>
    <row r="97" spans="1:2" ht="12.75">
      <c r="A97" s="102"/>
      <c r="B97" s="103"/>
    </row>
    <row r="98" spans="1:2" ht="12.75">
      <c r="A98" s="102"/>
      <c r="B98" s="103"/>
    </row>
    <row r="99" spans="1:2" ht="12.75">
      <c r="A99" s="102"/>
      <c r="B99" s="103"/>
    </row>
    <row r="100" spans="1:2" ht="12.75">
      <c r="A100" s="102"/>
      <c r="B100" s="103"/>
    </row>
    <row r="101" spans="1:2" ht="12.75">
      <c r="A101" s="102"/>
      <c r="B101" s="103"/>
    </row>
    <row r="102" spans="1:2" ht="12.75">
      <c r="A102" s="102"/>
      <c r="B102" s="103"/>
    </row>
    <row r="103" spans="1:2" ht="12.75">
      <c r="A103" s="102"/>
      <c r="B103" s="103"/>
    </row>
    <row r="104" spans="1:2" ht="12.75">
      <c r="A104" s="102"/>
      <c r="B104" s="103"/>
    </row>
    <row r="105" spans="1:2" ht="12.75">
      <c r="A105" s="102"/>
      <c r="B105" s="103"/>
    </row>
    <row r="106" spans="1:2" ht="12.75">
      <c r="A106" s="102"/>
      <c r="B106" s="103"/>
    </row>
    <row r="107" spans="1:2" ht="12.75">
      <c r="A107" s="102"/>
      <c r="B107" s="103"/>
    </row>
    <row r="108" spans="1:2" ht="12.75">
      <c r="A108" s="102"/>
      <c r="B108" s="103"/>
    </row>
    <row r="109" spans="1:2" ht="12.75">
      <c r="A109" s="102"/>
      <c r="B109" s="103"/>
    </row>
    <row r="110" spans="1:2" ht="12.75">
      <c r="A110" s="102"/>
      <c r="B110" s="103"/>
    </row>
    <row r="111" spans="1:2" ht="12.75">
      <c r="A111" s="102"/>
      <c r="B111" s="103"/>
    </row>
    <row r="112" spans="1:2" ht="12.75">
      <c r="A112" s="102"/>
      <c r="B112" s="103"/>
    </row>
    <row r="113" spans="1:2" ht="12.75">
      <c r="A113" s="102"/>
      <c r="B113" s="103"/>
    </row>
    <row r="114" spans="1:2" ht="12.75">
      <c r="A114" s="102"/>
      <c r="B114" s="103"/>
    </row>
    <row r="115" spans="1:2" ht="12.75">
      <c r="A115" s="102"/>
      <c r="B115" s="103"/>
    </row>
    <row r="116" spans="1:2" ht="12.75">
      <c r="A116" s="102"/>
      <c r="B116" s="103"/>
    </row>
    <row r="117" spans="1:2" ht="12.75">
      <c r="A117" s="102"/>
      <c r="B117" s="103"/>
    </row>
    <row r="118" spans="1:2" ht="12.75">
      <c r="A118" s="102"/>
      <c r="B118" s="103"/>
    </row>
    <row r="119" spans="1:2" ht="12.75">
      <c r="A119" s="102"/>
      <c r="B119" s="103"/>
    </row>
    <row r="120" spans="1:2" ht="12.75">
      <c r="A120" s="102"/>
      <c r="B120" s="103"/>
    </row>
    <row r="121" spans="1:2" ht="12.75">
      <c r="A121" s="102"/>
      <c r="B121" s="103"/>
    </row>
    <row r="122" spans="1:2" ht="12.75">
      <c r="A122" s="102"/>
      <c r="B122" s="103"/>
    </row>
    <row r="123" spans="1:2" ht="12.75">
      <c r="A123" s="102"/>
      <c r="B123" s="103"/>
    </row>
    <row r="124" spans="1:2" ht="12.75">
      <c r="A124" s="102"/>
      <c r="B124" s="103"/>
    </row>
    <row r="125" spans="1:2" ht="12.75">
      <c r="A125" s="102"/>
      <c r="B125" s="103"/>
    </row>
    <row r="126" spans="1:2" ht="12.75">
      <c r="A126" s="102"/>
      <c r="B126" s="103"/>
    </row>
    <row r="127" spans="1:2" ht="12.75">
      <c r="A127" s="102"/>
      <c r="B127" s="103"/>
    </row>
    <row r="128" spans="1:2" ht="12.75">
      <c r="A128" s="102"/>
      <c r="B128" s="103"/>
    </row>
    <row r="129" spans="1:2" ht="12.75">
      <c r="A129" s="102"/>
      <c r="B129" s="103"/>
    </row>
    <row r="130" spans="1:2" ht="12.75">
      <c r="A130" s="102"/>
      <c r="B130" s="103"/>
    </row>
    <row r="131" spans="1:2" ht="12.75">
      <c r="A131" s="102"/>
      <c r="B131" s="103"/>
    </row>
    <row r="132" spans="1:2" ht="12.75">
      <c r="A132" s="102"/>
      <c r="B132" s="103"/>
    </row>
    <row r="133" spans="1:2" ht="12.75">
      <c r="A133" s="102"/>
      <c r="B133" s="103"/>
    </row>
    <row r="134" spans="1:2" ht="12.75">
      <c r="A134" s="102"/>
      <c r="B134" s="103"/>
    </row>
    <row r="135" spans="1:2" ht="12.75">
      <c r="A135" s="102"/>
      <c r="B135" s="103"/>
    </row>
    <row r="136" spans="1:2" ht="12.75">
      <c r="A136" s="102"/>
      <c r="B136" s="103"/>
    </row>
    <row r="137" spans="1:2" ht="12.75">
      <c r="A137" s="102"/>
      <c r="B137" s="103"/>
    </row>
    <row r="138" spans="1:2" ht="12.75">
      <c r="A138" s="102"/>
      <c r="B138" s="103"/>
    </row>
    <row r="139" spans="1:2" ht="12.75">
      <c r="A139" s="102"/>
      <c r="B139" s="103"/>
    </row>
    <row r="140" spans="1:2" ht="12.75">
      <c r="A140" s="102"/>
      <c r="B140" s="103"/>
    </row>
    <row r="141" spans="1:2" ht="12.75">
      <c r="A141" s="102"/>
      <c r="B141" s="103"/>
    </row>
    <row r="142" spans="1:2" ht="12.75">
      <c r="A142" s="102"/>
      <c r="B142" s="103"/>
    </row>
    <row r="143" spans="1:2" ht="12.75">
      <c r="A143" s="102"/>
      <c r="B143" s="103"/>
    </row>
    <row r="144" spans="1:2" ht="12.75">
      <c r="A144" s="102"/>
      <c r="B144" s="103"/>
    </row>
    <row r="145" spans="1:2" ht="12.75">
      <c r="A145" s="102"/>
      <c r="B145" s="103"/>
    </row>
    <row r="146" spans="1:2" ht="12.75">
      <c r="A146" s="102"/>
      <c r="B146" s="103"/>
    </row>
    <row r="147" spans="1:2" ht="12.75">
      <c r="A147" s="102"/>
      <c r="B147" s="103"/>
    </row>
    <row r="148" spans="1:2" ht="12.75">
      <c r="A148" s="102"/>
      <c r="B148" s="103"/>
    </row>
    <row r="149" spans="1:2" ht="12.75">
      <c r="A149" s="102"/>
      <c r="B149" s="103"/>
    </row>
    <row r="150" spans="1:2" ht="12.75">
      <c r="A150" s="102"/>
      <c r="B150" s="103"/>
    </row>
    <row r="151" spans="1:2" ht="12.75">
      <c r="A151" s="102"/>
      <c r="B151" s="103"/>
    </row>
    <row r="152" spans="1:2" ht="12.75">
      <c r="A152" s="102"/>
      <c r="B152" s="103"/>
    </row>
    <row r="153" spans="1:2" ht="12.75">
      <c r="A153" s="102"/>
      <c r="B153" s="103"/>
    </row>
    <row r="154" spans="1:2" ht="12.75">
      <c r="A154" s="102"/>
      <c r="B154" s="103"/>
    </row>
    <row r="155" spans="1:2" ht="12.75">
      <c r="A155" s="102"/>
      <c r="B155" s="103"/>
    </row>
    <row r="156" spans="1:2" ht="12.75">
      <c r="A156" s="102"/>
      <c r="B156" s="103"/>
    </row>
    <row r="157" spans="1:2" ht="12.75">
      <c r="A157" s="102"/>
      <c r="B157" s="103"/>
    </row>
    <row r="158" spans="1:2" ht="12.75">
      <c r="A158" s="102"/>
      <c r="B158" s="103"/>
    </row>
    <row r="159" spans="1:2" ht="12.75">
      <c r="A159" s="102"/>
      <c r="B159" s="103"/>
    </row>
    <row r="160" spans="1:2" ht="12.75">
      <c r="A160" s="102"/>
      <c r="B160" s="103"/>
    </row>
    <row r="161" spans="1:2" ht="12.75">
      <c r="A161" s="102"/>
      <c r="B161" s="103"/>
    </row>
    <row r="162" spans="1:2" ht="12.75">
      <c r="A162" s="102"/>
      <c r="B162" s="103"/>
    </row>
    <row r="163" spans="1:2" ht="12.75">
      <c r="A163" s="102"/>
      <c r="B163" s="103"/>
    </row>
    <row r="164" spans="1:2" ht="12.75">
      <c r="A164" s="102"/>
      <c r="B164" s="103"/>
    </row>
    <row r="165" spans="1:2" ht="12.75">
      <c r="A165" s="102"/>
      <c r="B165" s="103"/>
    </row>
    <row r="166" spans="1:2" ht="12.75">
      <c r="A166" s="102"/>
      <c r="B166" s="103"/>
    </row>
    <row r="167" spans="1:2" ht="12.75">
      <c r="A167" s="102"/>
      <c r="B167" s="103"/>
    </row>
    <row r="168" spans="1:2" ht="12.75">
      <c r="A168" s="102"/>
      <c r="B168" s="103"/>
    </row>
    <row r="169" spans="1:2" ht="12.75">
      <c r="A169" s="102"/>
      <c r="B169" s="103"/>
    </row>
    <row r="170" spans="1:2" ht="12.75">
      <c r="A170" s="102"/>
      <c r="B170" s="103"/>
    </row>
    <row r="171" spans="1:2" ht="12.75">
      <c r="A171" s="102"/>
      <c r="B171" s="103"/>
    </row>
    <row r="172" spans="1:2" ht="12.75">
      <c r="A172" s="102"/>
      <c r="B172" s="103"/>
    </row>
    <row r="173" spans="1:2" ht="12.75">
      <c r="A173" s="102"/>
      <c r="B173" s="103"/>
    </row>
    <row r="174" spans="1:2" ht="12.75">
      <c r="A174" s="102"/>
      <c r="B174" s="103"/>
    </row>
    <row r="175" spans="1:2" ht="12.75">
      <c r="A175" s="102"/>
      <c r="B175" s="103"/>
    </row>
    <row r="176" spans="1:2" ht="12.75">
      <c r="A176" s="102"/>
      <c r="B176" s="103"/>
    </row>
    <row r="177" spans="1:2" ht="12.75">
      <c r="A177" s="102"/>
      <c r="B177" s="103"/>
    </row>
    <row r="178" spans="1:2" ht="12.75">
      <c r="A178" s="102"/>
      <c r="B178" s="103"/>
    </row>
    <row r="179" spans="1:2" ht="12.75">
      <c r="A179" s="102"/>
      <c r="B179" s="103"/>
    </row>
    <row r="180" spans="1:2" ht="12.75">
      <c r="A180" s="102"/>
      <c r="B180" s="103"/>
    </row>
    <row r="181" spans="1:2" ht="12.75">
      <c r="A181" s="102"/>
      <c r="B181" s="103"/>
    </row>
    <row r="182" spans="1:2" ht="12.75">
      <c r="A182" s="102"/>
      <c r="B182" s="103"/>
    </row>
    <row r="183" spans="1:2" ht="12.75">
      <c r="A183" s="102"/>
      <c r="B183" s="103"/>
    </row>
    <row r="184" spans="1:2" ht="12.75">
      <c r="A184" s="102"/>
      <c r="B184" s="103"/>
    </row>
    <row r="185" spans="1:2" ht="12.75">
      <c r="A185" s="102"/>
      <c r="B185" s="103"/>
    </row>
    <row r="186" spans="1:2" ht="12.75">
      <c r="A186" s="102"/>
      <c r="B186" s="103"/>
    </row>
    <row r="187" spans="1:2" ht="12.75">
      <c r="A187" s="102"/>
      <c r="B187" s="103"/>
    </row>
    <row r="188" spans="1:2" ht="12.75">
      <c r="A188" s="102"/>
      <c r="B188" s="103"/>
    </row>
    <row r="189" spans="1:2" ht="12.75">
      <c r="A189" s="102"/>
      <c r="B189" s="103"/>
    </row>
    <row r="190" spans="1:2" ht="12.75">
      <c r="A190" s="102"/>
      <c r="B190" s="103"/>
    </row>
    <row r="191" spans="1:2" ht="12.75">
      <c r="A191" s="102"/>
      <c r="B191" s="103"/>
    </row>
    <row r="192" spans="1:2" ht="12.75">
      <c r="A192" s="102"/>
      <c r="B192" s="103"/>
    </row>
    <row r="193" spans="1:2" ht="12.75">
      <c r="A193" s="102"/>
      <c r="B193" s="103"/>
    </row>
    <row r="194" spans="1:2" ht="12.75">
      <c r="A194" s="102"/>
      <c r="B194" s="103"/>
    </row>
    <row r="195" spans="1:2" ht="12.75">
      <c r="A195" s="102"/>
      <c r="B195" s="103"/>
    </row>
    <row r="196" spans="1:2" ht="12.75">
      <c r="A196" s="102"/>
      <c r="B196" s="103"/>
    </row>
    <row r="197" spans="1:2" ht="12.75">
      <c r="A197" s="102"/>
      <c r="B197" s="103"/>
    </row>
    <row r="198" spans="1:2" ht="12.75">
      <c r="A198" s="102"/>
      <c r="B198" s="103"/>
    </row>
    <row r="199" spans="1:2" ht="12.75">
      <c r="A199" s="102"/>
      <c r="B199" s="103"/>
    </row>
    <row r="200" spans="1:2" ht="12.75">
      <c r="A200" s="102"/>
      <c r="B200" s="103"/>
    </row>
    <row r="201" spans="1:2" ht="12.75">
      <c r="A201" s="102"/>
      <c r="B201" s="103"/>
    </row>
    <row r="202" spans="1:2" ht="12.75">
      <c r="A202" s="102"/>
      <c r="B202" s="103"/>
    </row>
    <row r="203" spans="1:2" ht="12.75">
      <c r="A203" s="102"/>
      <c r="B203" s="103"/>
    </row>
    <row r="204" spans="1:2" ht="12.75">
      <c r="A204" s="102"/>
      <c r="B204" s="103"/>
    </row>
    <row r="205" spans="1:2" ht="12.75">
      <c r="A205" s="102"/>
      <c r="B205" s="103"/>
    </row>
    <row r="206" spans="1:2" ht="12.75">
      <c r="A206" s="102"/>
      <c r="B206" s="103"/>
    </row>
    <row r="207" spans="1:2" ht="12.75">
      <c r="A207" s="102"/>
      <c r="B207" s="103"/>
    </row>
    <row r="208" spans="1:2" ht="12.75">
      <c r="A208" s="102"/>
      <c r="B208" s="103"/>
    </row>
    <row r="209" spans="1:2" ht="12.75">
      <c r="A209" s="102"/>
      <c r="B209" s="103"/>
    </row>
    <row r="210" spans="1:2" ht="12.75">
      <c r="A210" s="102"/>
      <c r="B210" s="103"/>
    </row>
    <row r="211" spans="1:2" ht="12.75">
      <c r="A211" s="102"/>
      <c r="B211" s="103"/>
    </row>
    <row r="212" spans="1:2" ht="12.75">
      <c r="A212" s="102"/>
      <c r="B212" s="103"/>
    </row>
    <row r="213" spans="1:2" ht="12.75">
      <c r="A213" s="102"/>
      <c r="B213" s="103"/>
    </row>
    <row r="214" spans="1:2" ht="12.75">
      <c r="A214" s="102"/>
      <c r="B214" s="103"/>
    </row>
    <row r="215" spans="1:2" ht="12.75">
      <c r="A215" s="102"/>
      <c r="B215" s="103"/>
    </row>
    <row r="216" spans="1:2" ht="12.75">
      <c r="A216" s="102"/>
      <c r="B216" s="103"/>
    </row>
    <row r="217" spans="1:2" ht="12.75">
      <c r="A217" s="102"/>
      <c r="B217" s="103"/>
    </row>
    <row r="218" spans="1:2" ht="12.75">
      <c r="A218" s="102"/>
      <c r="B218" s="103"/>
    </row>
    <row r="219" spans="1:2" ht="12.75">
      <c r="A219" s="102"/>
      <c r="B219" s="103"/>
    </row>
    <row r="220" spans="1:2" ht="12.75">
      <c r="A220" s="102"/>
      <c r="B220" s="103"/>
    </row>
    <row r="221" spans="1:2" ht="12.75">
      <c r="A221" s="102"/>
      <c r="B221" s="103"/>
    </row>
    <row r="222" spans="1:2" ht="12.75">
      <c r="A222" s="102"/>
      <c r="B222" s="103"/>
    </row>
    <row r="223" spans="1:2" ht="12.75">
      <c r="A223" s="102"/>
      <c r="B223" s="103"/>
    </row>
    <row r="224" spans="1:2" ht="12.75">
      <c r="A224" s="102"/>
      <c r="B224" s="103"/>
    </row>
    <row r="225" spans="1:2" ht="12.75">
      <c r="A225" s="102"/>
      <c r="B225" s="103"/>
    </row>
    <row r="226" spans="1:2" ht="12.75">
      <c r="A226" s="102"/>
      <c r="B226" s="103"/>
    </row>
    <row r="227" spans="1:2" ht="12.75">
      <c r="A227" s="102"/>
      <c r="B227" s="103"/>
    </row>
    <row r="228" spans="1:2" ht="12.75">
      <c r="A228" s="102"/>
      <c r="B228" s="103"/>
    </row>
    <row r="229" spans="1:2" ht="12.75">
      <c r="A229" s="102"/>
      <c r="B229" s="103"/>
    </row>
    <row r="230" spans="1:2" ht="12.75">
      <c r="A230" s="102"/>
      <c r="B230" s="103"/>
    </row>
    <row r="231" spans="1:2" ht="12.75">
      <c r="A231" s="102"/>
      <c r="B231" s="103"/>
    </row>
    <row r="232" spans="1:2" ht="12.75">
      <c r="A232" s="102"/>
      <c r="B232" s="103"/>
    </row>
    <row r="233" spans="1:2" ht="12.75">
      <c r="A233" s="102"/>
      <c r="B233" s="103"/>
    </row>
    <row r="234" spans="1:2" ht="12.75">
      <c r="A234" s="102"/>
      <c r="B234" s="103"/>
    </row>
    <row r="235" spans="1:2" ht="12.75">
      <c r="A235" s="102"/>
      <c r="B235" s="103"/>
    </row>
    <row r="236" spans="1:2" ht="12.75">
      <c r="A236" s="102"/>
      <c r="B236" s="103"/>
    </row>
    <row r="237" spans="1:2" ht="12.75">
      <c r="A237" s="102"/>
      <c r="B237" s="103"/>
    </row>
    <row r="238" spans="1:2" ht="12.75">
      <c r="A238" s="102"/>
      <c r="B238" s="103"/>
    </row>
    <row r="239" spans="1:2" ht="12.75">
      <c r="A239" s="102"/>
      <c r="B239" s="103"/>
    </row>
    <row r="240" spans="1:2" ht="12.75">
      <c r="A240" s="102"/>
      <c r="B240" s="103"/>
    </row>
    <row r="241" spans="1:2" ht="12.75">
      <c r="A241" s="102"/>
      <c r="B241" s="103"/>
    </row>
    <row r="242" spans="1:2" ht="12.75">
      <c r="A242" s="102"/>
      <c r="B242" s="103"/>
    </row>
    <row r="243" spans="1:2" ht="12.75">
      <c r="A243" s="102"/>
      <c r="B243" s="103"/>
    </row>
    <row r="244" spans="1:2" ht="12.75">
      <c r="A244" s="102"/>
      <c r="B244" s="103"/>
    </row>
    <row r="245" spans="1:2" ht="12.75">
      <c r="A245" s="102"/>
      <c r="B245" s="103"/>
    </row>
    <row r="246" spans="1:2" ht="12.75">
      <c r="A246" s="102"/>
      <c r="B246" s="103"/>
    </row>
    <row r="247" spans="1:2" ht="12.75">
      <c r="A247" s="102"/>
      <c r="B247" s="103"/>
    </row>
    <row r="248" spans="1:2" ht="12.75">
      <c r="A248" s="102"/>
      <c r="B248" s="103"/>
    </row>
    <row r="249" spans="1:2" ht="12.75">
      <c r="A249" s="102"/>
      <c r="B249" s="103"/>
    </row>
    <row r="250" spans="1:2" ht="12.75">
      <c r="A250" s="102"/>
      <c r="B250" s="103"/>
    </row>
    <row r="251" spans="1:2" ht="12.75">
      <c r="A251" s="102"/>
      <c r="B251" s="103"/>
    </row>
    <row r="252" spans="1:2" ht="12.75">
      <c r="A252" s="102"/>
      <c r="B252" s="103"/>
    </row>
    <row r="253" spans="1:2" ht="12.75">
      <c r="A253" s="102"/>
      <c r="B253" s="103"/>
    </row>
    <row r="254" spans="1:2" ht="12.75">
      <c r="A254" s="102"/>
      <c r="B254" s="103"/>
    </row>
    <row r="255" spans="1:2" ht="12.75">
      <c r="A255" s="102"/>
      <c r="B255" s="103"/>
    </row>
    <row r="256" spans="1:2" ht="12.75">
      <c r="A256" s="102"/>
      <c r="B256" s="103"/>
    </row>
    <row r="257" spans="1:2" ht="12.75">
      <c r="A257" s="102"/>
      <c r="B257" s="103"/>
    </row>
    <row r="258" spans="1:2" ht="12.75">
      <c r="A258" s="102"/>
      <c r="B258" s="103"/>
    </row>
    <row r="259" spans="1:2" ht="12.75">
      <c r="A259" s="102"/>
      <c r="B259" s="103"/>
    </row>
    <row r="260" spans="1:2" ht="12.75">
      <c r="A260" s="102"/>
      <c r="B260" s="103"/>
    </row>
    <row r="261" spans="1:2" ht="12.75">
      <c r="A261" s="102"/>
      <c r="B261" s="103"/>
    </row>
    <row r="262" spans="1:2" ht="12.75">
      <c r="A262" s="102"/>
      <c r="B262" s="103"/>
    </row>
    <row r="263" spans="1:2" ht="12.75">
      <c r="A263" s="102"/>
      <c r="B263" s="103"/>
    </row>
    <row r="264" spans="1:2" ht="12.75">
      <c r="A264" s="102"/>
      <c r="B264" s="103"/>
    </row>
    <row r="265" spans="1:2" ht="12.75">
      <c r="A265" s="102"/>
      <c r="B265" s="103"/>
    </row>
    <row r="266" spans="1:2" ht="12.75">
      <c r="A266" s="102"/>
      <c r="B266" s="103"/>
    </row>
    <row r="267" spans="1:2" ht="12.75">
      <c r="A267" s="102"/>
      <c r="B267" s="103"/>
    </row>
    <row r="268" spans="1:2" ht="12.75">
      <c r="A268" s="102"/>
      <c r="B268" s="103"/>
    </row>
    <row r="269" spans="1:2" ht="12.75">
      <c r="A269" s="102"/>
      <c r="B269" s="103"/>
    </row>
    <row r="270" spans="1:2" ht="12.75">
      <c r="A270" s="102"/>
      <c r="B270" s="103"/>
    </row>
    <row r="271" spans="1:2" ht="12.75">
      <c r="A271" s="102"/>
      <c r="B271" s="103"/>
    </row>
    <row r="272" spans="1:2" ht="12.75">
      <c r="A272" s="102"/>
      <c r="B272" s="103"/>
    </row>
    <row r="273" spans="1:2" ht="12.75">
      <c r="A273" s="102"/>
      <c r="B273" s="103"/>
    </row>
    <row r="274" spans="1:2" ht="12.75">
      <c r="A274" s="102"/>
      <c r="B274" s="103"/>
    </row>
    <row r="275" spans="1:2" ht="12.75">
      <c r="A275" s="102"/>
      <c r="B275" s="103"/>
    </row>
    <row r="276" spans="1:2" ht="12.75">
      <c r="A276" s="102"/>
      <c r="B276" s="103"/>
    </row>
    <row r="277" spans="1:2" ht="12.75">
      <c r="A277" s="102"/>
      <c r="B277" s="103"/>
    </row>
    <row r="278" spans="1:2" ht="12.75">
      <c r="A278" s="102"/>
      <c r="B278" s="103"/>
    </row>
    <row r="279" spans="1:2" ht="12.75">
      <c r="A279" s="102"/>
      <c r="B279" s="103"/>
    </row>
    <row r="280" spans="1:2" ht="12.75">
      <c r="A280" s="102"/>
      <c r="B280" s="103"/>
    </row>
    <row r="281" spans="1:2" ht="12.75">
      <c r="A281" s="102"/>
      <c r="B281" s="103"/>
    </row>
    <row r="282" spans="1:2" ht="12.75">
      <c r="A282" s="102"/>
      <c r="B282" s="103"/>
    </row>
    <row r="283" spans="1:2" ht="12.75">
      <c r="A283" s="102"/>
      <c r="B283" s="103"/>
    </row>
    <row r="284" spans="1:2" ht="12.75">
      <c r="A284" s="102"/>
      <c r="B284" s="103"/>
    </row>
    <row r="285" spans="1:2" ht="12.75">
      <c r="A285" s="102"/>
      <c r="B285" s="103"/>
    </row>
    <row r="286" spans="1:2" ht="12.75">
      <c r="A286" s="102"/>
      <c r="B286" s="103"/>
    </row>
    <row r="287" spans="1:2" ht="12.75">
      <c r="A287" s="102"/>
      <c r="B287" s="103"/>
    </row>
    <row r="288" spans="1:2" ht="12.75">
      <c r="A288" s="102"/>
      <c r="B288" s="103"/>
    </row>
    <row r="289" spans="1:2" ht="12.75">
      <c r="A289" s="102"/>
      <c r="B289" s="103"/>
    </row>
    <row r="290" spans="1:2" ht="12.75">
      <c r="A290" s="102"/>
      <c r="B290" s="103"/>
    </row>
    <row r="291" spans="1:2" ht="12.75">
      <c r="A291" s="102"/>
      <c r="B291" s="103"/>
    </row>
    <row r="292" spans="1:2" ht="12.75">
      <c r="A292" s="102"/>
      <c r="B292" s="103"/>
    </row>
    <row r="293" spans="1:2" ht="12.75">
      <c r="A293" s="102"/>
      <c r="B293" s="103"/>
    </row>
    <row r="294" spans="1:2" ht="12.75">
      <c r="A294" s="102"/>
      <c r="B294" s="103"/>
    </row>
    <row r="295" spans="1:2" ht="12.75">
      <c r="A295" s="102"/>
      <c r="B295" s="103"/>
    </row>
    <row r="296" spans="1:2" ht="12.75">
      <c r="A296" s="102"/>
      <c r="B296" s="103"/>
    </row>
    <row r="297" spans="1:2" ht="12.75">
      <c r="A297" s="102"/>
      <c r="B297" s="103"/>
    </row>
    <row r="298" spans="1:2" ht="12.75">
      <c r="A298" s="102"/>
      <c r="B298" s="103"/>
    </row>
    <row r="299" spans="1:2" ht="12.75">
      <c r="A299" s="102"/>
      <c r="B299" s="103"/>
    </row>
    <row r="300" spans="1:2" ht="12.75">
      <c r="A300" s="102"/>
      <c r="B300" s="103"/>
    </row>
    <row r="301" spans="1:2" ht="12.75">
      <c r="A301" s="102"/>
      <c r="B301" s="103"/>
    </row>
    <row r="302" spans="1:2" ht="12.75">
      <c r="A302" s="102"/>
      <c r="B302" s="103"/>
    </row>
    <row r="303" spans="1:2" ht="12.75">
      <c r="A303" s="102"/>
      <c r="B303" s="103"/>
    </row>
    <row r="304" spans="1:2" ht="12.75">
      <c r="A304" s="102"/>
      <c r="B304" s="103"/>
    </row>
    <row r="305" spans="1:2" ht="12.75">
      <c r="A305" s="102"/>
      <c r="B305" s="103"/>
    </row>
    <row r="306" spans="1:2" ht="12.75">
      <c r="A306" s="102"/>
      <c r="B306" s="103"/>
    </row>
    <row r="307" spans="1:2" ht="12.75">
      <c r="A307" s="102"/>
      <c r="B307" s="103"/>
    </row>
    <row r="308" spans="1:2" ht="12.75">
      <c r="A308" s="102"/>
      <c r="B308" s="103"/>
    </row>
    <row r="309" spans="1:2" ht="12.75">
      <c r="A309" s="102"/>
      <c r="B309" s="103"/>
    </row>
    <row r="310" spans="1:2" ht="12.75">
      <c r="A310" s="102"/>
      <c r="B310" s="103"/>
    </row>
    <row r="311" spans="1:2" ht="12.75">
      <c r="A311" s="102"/>
      <c r="B311" s="103"/>
    </row>
    <row r="312" spans="1:2" ht="12.75">
      <c r="A312" s="102"/>
      <c r="B312" s="103"/>
    </row>
    <row r="313" spans="1:2" ht="12.75">
      <c r="A313" s="102"/>
      <c r="B313" s="103"/>
    </row>
    <row r="314" spans="1:2" ht="12.75">
      <c r="A314" s="102"/>
      <c r="B314" s="103"/>
    </row>
    <row r="315" spans="1:2" ht="12.75">
      <c r="A315" s="102"/>
      <c r="B315" s="103"/>
    </row>
    <row r="316" spans="1:2" ht="12.75">
      <c r="A316" s="102"/>
      <c r="B316" s="103"/>
    </row>
    <row r="317" spans="1:2" ht="12.75">
      <c r="A317" s="102"/>
      <c r="B317" s="103"/>
    </row>
    <row r="318" spans="1:2" ht="12.75">
      <c r="A318" s="102"/>
      <c r="B318" s="103"/>
    </row>
    <row r="319" spans="1:2" ht="12.75">
      <c r="A319" s="102"/>
      <c r="B319" s="103"/>
    </row>
    <row r="320" spans="1:2" ht="12.75">
      <c r="A320" s="102"/>
      <c r="B320" s="103"/>
    </row>
    <row r="321" spans="1:2" ht="12.75">
      <c r="A321" s="102"/>
      <c r="B321" s="103"/>
    </row>
    <row r="322" spans="1:2" ht="12.75">
      <c r="A322" s="102"/>
      <c r="B322" s="103"/>
    </row>
    <row r="323" spans="1:2" ht="12.75">
      <c r="A323" s="102"/>
      <c r="B323" s="103"/>
    </row>
    <row r="324" spans="1:2" ht="12.75">
      <c r="A324" s="102"/>
      <c r="B324" s="103"/>
    </row>
    <row r="325" spans="1:2" ht="12.75">
      <c r="A325" s="102"/>
      <c r="B325" s="103"/>
    </row>
    <row r="326" spans="1:2" ht="12.75">
      <c r="A326" s="102"/>
      <c r="B326" s="103"/>
    </row>
    <row r="327" spans="1:2" ht="12.75">
      <c r="A327" s="102"/>
      <c r="B327" s="103"/>
    </row>
    <row r="328" spans="1:2" ht="12.75">
      <c r="A328" s="102"/>
      <c r="B328" s="103"/>
    </row>
    <row r="329" spans="1:2" ht="12.75">
      <c r="A329" s="102"/>
      <c r="B329" s="103"/>
    </row>
    <row r="330" spans="1:2" ht="12.75">
      <c r="A330" s="102"/>
      <c r="B330" s="103"/>
    </row>
    <row r="331" spans="1:2" ht="12.75">
      <c r="A331" s="102"/>
      <c r="B331" s="103"/>
    </row>
    <row r="332" spans="1:2" ht="12.75">
      <c r="A332" s="102"/>
      <c r="B332" s="103"/>
    </row>
    <row r="333" spans="1:2" ht="12.75">
      <c r="A333" s="102"/>
      <c r="B333" s="103"/>
    </row>
    <row r="334" spans="1:2" ht="12.75">
      <c r="A334" s="102"/>
      <c r="B334" s="103"/>
    </row>
    <row r="335" spans="1:2" ht="12.75">
      <c r="A335" s="102"/>
      <c r="B335" s="103"/>
    </row>
    <row r="336" spans="1:2" ht="12.75">
      <c r="A336" s="102"/>
      <c r="B336" s="103"/>
    </row>
    <row r="337" spans="1:2" ht="12.75">
      <c r="A337" s="102"/>
      <c r="B337" s="103"/>
    </row>
    <row r="338" spans="1:2" ht="12.75">
      <c r="A338" s="102"/>
      <c r="B338" s="103"/>
    </row>
    <row r="339" spans="1:2" ht="12.75">
      <c r="A339" s="102"/>
      <c r="B339" s="103"/>
    </row>
    <row r="340" spans="1:2" ht="12.75">
      <c r="A340" s="102"/>
      <c r="B340" s="103"/>
    </row>
    <row r="341" spans="1:2" ht="12.75">
      <c r="A341" s="102"/>
      <c r="B341" s="103"/>
    </row>
    <row r="342" spans="1:2" ht="12.75">
      <c r="A342" s="102"/>
      <c r="B342" s="103"/>
    </row>
    <row r="343" spans="1:2" ht="12.75">
      <c r="A343" s="102"/>
      <c r="B343" s="103"/>
    </row>
    <row r="344" spans="1:2" ht="12.75">
      <c r="A344" s="102"/>
      <c r="B344" s="103"/>
    </row>
    <row r="345" spans="1:2" ht="12.75">
      <c r="A345" s="102"/>
      <c r="B345" s="103"/>
    </row>
    <row r="346" spans="1:2" ht="12.75">
      <c r="A346" s="102"/>
      <c r="B346" s="103"/>
    </row>
    <row r="347" spans="1:2" ht="12.75">
      <c r="A347" s="102"/>
      <c r="B347" s="103"/>
    </row>
    <row r="348" spans="1:2" ht="12.75">
      <c r="A348" s="102"/>
      <c r="B348" s="103"/>
    </row>
    <row r="349" spans="1:2" ht="12.75">
      <c r="A349" s="102"/>
      <c r="B349" s="103"/>
    </row>
    <row r="350" spans="1:2" ht="12.75">
      <c r="A350" s="102"/>
      <c r="B350" s="103"/>
    </row>
    <row r="351" spans="1:2" ht="12.75">
      <c r="A351" s="102"/>
      <c r="B351" s="103"/>
    </row>
    <row r="352" spans="1:2" ht="12.75">
      <c r="A352" s="102"/>
      <c r="B352" s="103"/>
    </row>
    <row r="353" spans="1:2" ht="12.75">
      <c r="A353" s="102"/>
      <c r="B353" s="103"/>
    </row>
    <row r="354" spans="1:2" ht="12.75">
      <c r="A354" s="102"/>
      <c r="B354" s="103"/>
    </row>
    <row r="355" spans="1:2" ht="12.75">
      <c r="A355" s="102"/>
      <c r="B355" s="103"/>
    </row>
    <row r="356" spans="1:2" ht="12.75">
      <c r="A356" s="102"/>
      <c r="B356" s="103"/>
    </row>
    <row r="357" spans="1:2" ht="12.75">
      <c r="A357" s="102"/>
      <c r="B357" s="103"/>
    </row>
    <row r="358" spans="1:2" ht="12.75">
      <c r="A358" s="102"/>
      <c r="B358" s="103"/>
    </row>
    <row r="359" spans="1:2" ht="12.75">
      <c r="A359" s="102"/>
      <c r="B359" s="103"/>
    </row>
    <row r="360" spans="1:2" ht="12.75">
      <c r="A360" s="102"/>
      <c r="B360" s="103"/>
    </row>
    <row r="361" spans="1:2" ht="12.75">
      <c r="A361" s="102"/>
      <c r="B361" s="103"/>
    </row>
    <row r="362" spans="1:2" ht="12.75">
      <c r="A362" s="102"/>
      <c r="B362" s="103"/>
    </row>
    <row r="363" spans="1:2" ht="12.75">
      <c r="A363" s="102"/>
      <c r="B363" s="103"/>
    </row>
    <row r="364" spans="1:2" ht="12.75">
      <c r="A364" s="102"/>
      <c r="B364" s="103"/>
    </row>
    <row r="365" spans="1:2" ht="12.75">
      <c r="A365" s="102"/>
      <c r="B365" s="103"/>
    </row>
    <row r="366" spans="1:2" ht="12.75">
      <c r="A366" s="102"/>
      <c r="B366" s="103"/>
    </row>
    <row r="367" spans="1:2" ht="12.75">
      <c r="A367" s="102"/>
      <c r="B367" s="103"/>
    </row>
    <row r="368" spans="1:2" ht="12.75">
      <c r="A368" s="102"/>
      <c r="B368" s="103"/>
    </row>
    <row r="369" spans="1:2" ht="12.75">
      <c r="A369" s="102"/>
      <c r="B369" s="103"/>
    </row>
    <row r="370" spans="1:2" ht="12.75">
      <c r="A370" s="102"/>
      <c r="B370" s="103"/>
    </row>
    <row r="371" spans="1:2" ht="12.75">
      <c r="A371" s="102"/>
      <c r="B371" s="103"/>
    </row>
    <row r="372" spans="1:2" ht="12.75">
      <c r="A372" s="102"/>
      <c r="B372" s="103"/>
    </row>
    <row r="373" spans="1:2" ht="12.75">
      <c r="A373" s="102"/>
      <c r="B373" s="103"/>
    </row>
    <row r="374" spans="1:2" ht="12.75">
      <c r="A374" s="102"/>
      <c r="B374" s="103"/>
    </row>
    <row r="375" spans="1:2" ht="12.75">
      <c r="A375" s="102"/>
      <c r="B375" s="103"/>
    </row>
    <row r="376" spans="1:2" ht="12.75">
      <c r="A376" s="102"/>
      <c r="B376" s="103"/>
    </row>
    <row r="377" spans="1:2" ht="12.75">
      <c r="A377" s="102"/>
      <c r="B377" s="103"/>
    </row>
    <row r="378" spans="1:2" ht="12.75">
      <c r="A378" s="102"/>
      <c r="B378" s="103"/>
    </row>
    <row r="379" spans="1:2" ht="12.75">
      <c r="A379" s="102"/>
      <c r="B379" s="103"/>
    </row>
    <row r="380" spans="1:2" ht="12.75">
      <c r="A380" s="102"/>
      <c r="B380" s="103"/>
    </row>
    <row r="381" spans="1:2" ht="12.75">
      <c r="A381" s="102"/>
      <c r="B381" s="103"/>
    </row>
    <row r="382" spans="1:2" ht="12.75">
      <c r="A382" s="102"/>
      <c r="B382" s="103"/>
    </row>
    <row r="383" spans="1:2" ht="12.75">
      <c r="A383" s="102"/>
      <c r="B383" s="103"/>
    </row>
    <row r="384" spans="1:2" ht="12.75">
      <c r="A384" s="102"/>
      <c r="B384" s="103"/>
    </row>
    <row r="385" spans="1:2" ht="12.75">
      <c r="A385" s="102"/>
      <c r="B385" s="103"/>
    </row>
    <row r="386" spans="1:2" ht="12.75">
      <c r="A386" s="102"/>
      <c r="B386" s="103"/>
    </row>
    <row r="387" spans="1:2" ht="12.75">
      <c r="A387" s="102"/>
      <c r="B387" s="103"/>
    </row>
    <row r="388" spans="1:2" ht="12.75">
      <c r="A388" s="102"/>
      <c r="B388" s="103"/>
    </row>
    <row r="389" spans="1:2" ht="12.75">
      <c r="A389" s="102"/>
      <c r="B389" s="103"/>
    </row>
    <row r="390" spans="1:2" ht="12.75">
      <c r="A390" s="102"/>
      <c r="B390" s="103"/>
    </row>
    <row r="391" spans="1:2" ht="12.75">
      <c r="A391" s="102"/>
      <c r="B391" s="103"/>
    </row>
    <row r="392" spans="1:2" ht="12.75">
      <c r="A392" s="102"/>
      <c r="B392" s="103"/>
    </row>
    <row r="393" spans="1:2" ht="12.75">
      <c r="A393" s="102"/>
      <c r="B393" s="103"/>
    </row>
    <row r="394" spans="1:2" ht="12.75">
      <c r="A394" s="102"/>
      <c r="B394" s="103"/>
    </row>
    <row r="395" spans="1:2" ht="12.75">
      <c r="A395" s="102"/>
      <c r="B395" s="103"/>
    </row>
    <row r="396" spans="1:2" ht="12.75">
      <c r="A396" s="102"/>
      <c r="B396" s="103"/>
    </row>
    <row r="397" spans="1:2" ht="12.75">
      <c r="A397" s="102"/>
      <c r="B397" s="103"/>
    </row>
    <row r="398" spans="1:2" ht="12.75">
      <c r="A398" s="102"/>
      <c r="B398" s="103"/>
    </row>
    <row r="399" spans="1:2" ht="12.75">
      <c r="A399" s="102"/>
      <c r="B399" s="103"/>
    </row>
    <row r="400" spans="1:2" ht="12.75">
      <c r="A400" s="102"/>
      <c r="B400" s="103"/>
    </row>
    <row r="401" spans="1:2" ht="12.75">
      <c r="A401" s="102"/>
      <c r="B401" s="103"/>
    </row>
    <row r="402" spans="1:2" ht="12.75">
      <c r="A402" s="102"/>
      <c r="B402" s="103"/>
    </row>
    <row r="403" spans="1:2" ht="12.75">
      <c r="A403" s="102"/>
      <c r="B403" s="103"/>
    </row>
    <row r="404" spans="1:2" ht="12.75">
      <c r="A404" s="102"/>
      <c r="B404" s="103"/>
    </row>
    <row r="405" spans="1:2" ht="12.75">
      <c r="A405" s="102"/>
      <c r="B405" s="103"/>
    </row>
    <row r="406" spans="1:2" ht="12.75">
      <c r="A406" s="102"/>
      <c r="B406" s="103"/>
    </row>
    <row r="407" spans="1:2" ht="12.75">
      <c r="A407" s="102"/>
      <c r="B407" s="103"/>
    </row>
    <row r="408" spans="1:2" ht="12.75">
      <c r="A408" s="102"/>
      <c r="B408" s="103"/>
    </row>
    <row r="409" spans="1:2" ht="12.75">
      <c r="A409" s="102"/>
      <c r="B409" s="103"/>
    </row>
    <row r="410" spans="1:2" ht="12.75">
      <c r="A410" s="102"/>
      <c r="B410" s="103"/>
    </row>
    <row r="411" spans="1:2" ht="12.75">
      <c r="A411" s="102"/>
      <c r="B411" s="103"/>
    </row>
    <row r="412" spans="1:2" ht="12.75">
      <c r="A412" s="102"/>
      <c r="B412" s="103"/>
    </row>
    <row r="413" spans="1:2" ht="12.75">
      <c r="A413" s="102"/>
      <c r="B413" s="103"/>
    </row>
    <row r="414" spans="1:2" ht="12.75">
      <c r="A414" s="102"/>
      <c r="B414" s="103"/>
    </row>
    <row r="415" spans="1:2" ht="12.75">
      <c r="A415" s="102"/>
      <c r="B415" s="103"/>
    </row>
    <row r="416" spans="1:2" ht="12.75">
      <c r="A416" s="102"/>
      <c r="B416" s="103"/>
    </row>
    <row r="417" spans="1:2" ht="12.75">
      <c r="A417" s="102"/>
      <c r="B417" s="103"/>
    </row>
    <row r="418" spans="1:2" ht="12.75">
      <c r="A418" s="102"/>
      <c r="B418" s="103"/>
    </row>
    <row r="419" spans="1:2" ht="12.75">
      <c r="A419" s="102"/>
      <c r="B419" s="103"/>
    </row>
    <row r="420" spans="1:2" ht="12.75">
      <c r="A420" s="102"/>
      <c r="B420" s="103"/>
    </row>
    <row r="421" spans="1:2" ht="12.75">
      <c r="A421" s="102"/>
      <c r="B421" s="103"/>
    </row>
  </sheetData>
  <sheetProtection/>
  <mergeCells count="1">
    <mergeCell ref="A3:B3"/>
  </mergeCells>
  <printOptions/>
  <pageMargins left="0.75" right="0.75" top="0.5" bottom="0.7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workbookViewId="0" topLeftCell="A1">
      <selection activeCell="A4" sqref="A4"/>
    </sheetView>
  </sheetViews>
  <sheetFormatPr defaultColWidth="9.140625" defaultRowHeight="12.75"/>
  <sheetData>
    <row r="1" ht="18">
      <c r="A1" s="79" t="s">
        <v>35</v>
      </c>
    </row>
    <row r="3" spans="1:9" ht="16.5">
      <c r="A3" s="371" t="s">
        <v>121</v>
      </c>
      <c r="B3" s="371"/>
      <c r="C3" s="371"/>
      <c r="D3" s="371"/>
      <c r="E3" s="371"/>
      <c r="F3" s="371"/>
      <c r="G3" s="371"/>
      <c r="H3" s="371"/>
      <c r="I3" s="371"/>
    </row>
  </sheetData>
  <mergeCells count="1"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8"/>
  <sheetViews>
    <sheetView showGridLines="0" showZeros="0" tabSelected="1" zoomScale="86" zoomScaleNormal="86" workbookViewId="0" topLeftCell="A1">
      <selection activeCell="B4" sqref="B4:F4"/>
    </sheetView>
  </sheetViews>
  <sheetFormatPr defaultColWidth="9.7109375" defaultRowHeight="12.75"/>
  <cols>
    <col min="1" max="1" width="3.7109375" style="74" customWidth="1"/>
    <col min="2" max="2" width="22.00390625" style="6" customWidth="1"/>
    <col min="3" max="3" width="22.421875" style="74" customWidth="1"/>
    <col min="4" max="4" width="7.421875" style="74" hidden="1" customWidth="1"/>
    <col min="5" max="5" width="5.7109375" style="35" hidden="1" customWidth="1"/>
    <col min="6" max="6" width="6.421875" style="74" customWidth="1"/>
    <col min="7" max="7" width="7.00390625" style="25" bestFit="1" customWidth="1"/>
    <col min="8" max="8" width="7.7109375" style="25" customWidth="1"/>
    <col min="9" max="11" width="5.7109375" style="75" hidden="1" customWidth="1"/>
    <col min="12" max="12" width="9.8515625" style="14" customWidth="1"/>
    <col min="13" max="13" width="14.8515625" style="6" customWidth="1"/>
    <col min="14" max="14" width="9.7109375" style="6" customWidth="1"/>
    <col min="15" max="15" width="16.28125" style="6" customWidth="1"/>
    <col min="16" max="16" width="10.140625" style="14" customWidth="1"/>
    <col min="17" max="17" width="14.140625" style="6" customWidth="1"/>
    <col min="18" max="18" width="8.00390625" style="14" customWidth="1"/>
    <col min="19" max="19" width="1.421875" style="7" customWidth="1"/>
    <col min="20" max="20" width="5.28125" style="7" hidden="1" customWidth="1"/>
    <col min="21" max="22" width="7.00390625" style="6" hidden="1" customWidth="1"/>
    <col min="23" max="23" width="6.57421875" style="6" hidden="1" customWidth="1"/>
    <col min="24" max="24" width="6.00390625" style="6" hidden="1" customWidth="1"/>
    <col min="25" max="25" width="7.00390625" style="6" hidden="1" customWidth="1"/>
    <col min="26" max="26" width="5.00390625" style="6" hidden="1" customWidth="1"/>
    <col min="27" max="27" width="6.00390625" style="6" hidden="1" customWidth="1"/>
    <col min="28" max="29" width="5.421875" style="6" hidden="1" customWidth="1"/>
    <col min="30" max="30" width="6.00390625" style="6" hidden="1" customWidth="1"/>
    <col min="31" max="31" width="7.00390625" style="6" hidden="1" customWidth="1"/>
    <col min="32" max="32" width="5.00390625" style="6" hidden="1" customWidth="1"/>
    <col min="33" max="33" width="6.00390625" style="6" hidden="1" customWidth="1"/>
    <col min="34" max="34" width="7.00390625" style="6" hidden="1" customWidth="1"/>
    <col min="35" max="35" width="5.00390625" style="6" hidden="1" customWidth="1"/>
    <col min="36" max="36" width="6.00390625" style="6" hidden="1" customWidth="1"/>
    <col min="37" max="37" width="7.00390625" style="6" hidden="1" customWidth="1"/>
    <col min="38" max="38" width="5.00390625" style="6" hidden="1" customWidth="1"/>
    <col min="39" max="39" width="6.00390625" style="6" hidden="1" customWidth="1"/>
    <col min="40" max="40" width="7.00390625" style="6" hidden="1" customWidth="1"/>
    <col min="41" max="41" width="5.00390625" style="6" hidden="1" customWidth="1"/>
    <col min="42" max="42" width="6.00390625" style="6" hidden="1" customWidth="1"/>
    <col min="43" max="43" width="7.00390625" style="6" hidden="1" customWidth="1"/>
    <col min="44" max="44" width="5.00390625" style="6" hidden="1" customWidth="1"/>
    <col min="45" max="45" width="6.00390625" style="6" hidden="1" customWidth="1"/>
    <col min="46" max="46" width="7.00390625" style="6" hidden="1" customWidth="1"/>
    <col min="47" max="47" width="5.00390625" style="6" hidden="1" customWidth="1"/>
    <col min="48" max="48" width="6.00390625" style="6" hidden="1" customWidth="1"/>
    <col min="49" max="49" width="7.00390625" style="6" hidden="1" customWidth="1"/>
    <col min="50" max="50" width="5.00390625" style="6" hidden="1" customWidth="1"/>
    <col min="51" max="51" width="1.57421875" style="7" hidden="1" customWidth="1"/>
    <col min="52" max="54" width="8.140625" style="6" hidden="1" customWidth="1"/>
    <col min="55" max="55" width="9.140625" style="6" customWidth="1"/>
    <col min="56" max="56" width="0.9921875" style="7" customWidth="1"/>
    <col min="57" max="57" width="7.421875" style="6" hidden="1" customWidth="1"/>
    <col min="58" max="58" width="7.57421875" style="6" hidden="1" customWidth="1"/>
    <col min="59" max="59" width="7.28125" style="116" hidden="1" customWidth="1"/>
    <col min="60" max="60" width="6.57421875" style="116" hidden="1" customWidth="1"/>
    <col min="61" max="61" width="6.421875" style="116" hidden="1" customWidth="1"/>
    <col min="62" max="62" width="6.8515625" style="35" hidden="1" customWidth="1"/>
    <col min="63" max="63" width="12.140625" style="35" hidden="1" customWidth="1"/>
    <col min="64" max="65" width="6.57421875" style="35" hidden="1" customWidth="1"/>
    <col min="66" max="66" width="6.421875" style="35" hidden="1" customWidth="1"/>
    <col min="67" max="67" width="11.421875" style="35" hidden="1" customWidth="1"/>
    <col min="68" max="68" width="6.57421875" style="35" hidden="1" customWidth="1"/>
    <col min="69" max="69" width="5.7109375" style="35" hidden="1" customWidth="1"/>
    <col min="70" max="70" width="6.421875" style="35" hidden="1" customWidth="1"/>
    <col min="71" max="71" width="16.140625" style="35" hidden="1" customWidth="1"/>
    <col min="72" max="72" width="6.57421875" style="35" hidden="1" customWidth="1"/>
    <col min="73" max="73" width="7.00390625" style="74" hidden="1" customWidth="1"/>
    <col min="74" max="77" width="9.7109375" style="7" hidden="1" customWidth="1"/>
    <col min="78" max="79" width="7.00390625" style="6" hidden="1" customWidth="1"/>
    <col min="80" max="80" width="6.57421875" style="6" hidden="1" customWidth="1"/>
    <col min="81" max="82" width="7.00390625" style="6" hidden="1" customWidth="1"/>
    <col min="83" max="83" width="6.57421875" style="6" hidden="1" customWidth="1"/>
    <col min="84" max="85" width="7.00390625" style="6" hidden="1" customWidth="1"/>
    <col min="86" max="86" width="6.57421875" style="6" hidden="1" customWidth="1"/>
    <col min="87" max="88" width="7.00390625" style="6" hidden="1" customWidth="1"/>
    <col min="89" max="89" width="6.57421875" style="6" hidden="1" customWidth="1"/>
    <col min="90" max="91" width="7.00390625" style="6" hidden="1" customWidth="1"/>
    <col min="92" max="92" width="6.57421875" style="6" hidden="1" customWidth="1"/>
    <col min="93" max="94" width="7.00390625" style="6" hidden="1" customWidth="1"/>
    <col min="95" max="95" width="6.57421875" style="6" hidden="1" customWidth="1"/>
    <col min="96" max="97" width="7.00390625" style="6" hidden="1" customWidth="1"/>
    <col min="98" max="98" width="6.57421875" style="6" hidden="1" customWidth="1"/>
    <col min="99" max="100" width="7.00390625" style="6" hidden="1" customWidth="1"/>
    <col min="101" max="101" width="6.57421875" style="6" hidden="1" customWidth="1"/>
    <col min="102" max="16384" width="9.7109375" style="7" hidden="1" customWidth="1"/>
  </cols>
  <sheetData>
    <row r="1" spans="1:128" s="148" customFormat="1" ht="45.75" customHeight="1" thickBot="1">
      <c r="A1" s="372" t="s">
        <v>125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205"/>
      <c r="Q1" s="206" t="s">
        <v>76</v>
      </c>
      <c r="R1" s="207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Z1" s="143"/>
      <c r="BA1" s="143"/>
      <c r="BB1" s="143"/>
      <c r="BC1" s="143"/>
      <c r="BE1" s="143"/>
      <c r="BF1" s="143"/>
      <c r="BG1" s="187"/>
      <c r="BH1" s="187"/>
      <c r="BI1" s="187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5"/>
      <c r="BW1" s="208" t="e">
        <f>#REF!</f>
        <v>#REF!</v>
      </c>
      <c r="BX1" s="209" t="e">
        <f>#REF!</f>
        <v>#REF!</v>
      </c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DX1" s="210"/>
    </row>
    <row r="2" spans="1:128" ht="16.5" customHeight="1" thickBot="1">
      <c r="A2" s="8"/>
      <c r="B2" s="252" t="s">
        <v>34</v>
      </c>
      <c r="C2" s="253"/>
      <c r="D2" s="253">
        <v>9</v>
      </c>
      <c r="E2" s="253"/>
      <c r="F2" s="253"/>
      <c r="G2" s="8"/>
      <c r="H2" s="111"/>
      <c r="I2" s="8"/>
      <c r="J2" s="8"/>
      <c r="K2" s="8"/>
      <c r="L2" s="8"/>
      <c r="M2" s="8"/>
      <c r="N2" s="425" t="s">
        <v>30</v>
      </c>
      <c r="O2" s="426"/>
      <c r="P2" s="230">
        <v>1.9</v>
      </c>
      <c r="Q2" s="15" t="s">
        <v>27</v>
      </c>
      <c r="R2" s="8"/>
      <c r="BW2" s="119" t="e">
        <f>#REF!</f>
        <v>#REF!</v>
      </c>
      <c r="BX2" s="118" t="e">
        <f>#REF!</f>
        <v>#REF!</v>
      </c>
      <c r="DV2" s="131"/>
      <c r="DX2" s="132"/>
    </row>
    <row r="3" spans="1:128" ht="17.25" customHeight="1">
      <c r="A3" s="9"/>
      <c r="B3" s="254" t="s">
        <v>0</v>
      </c>
      <c r="C3" s="255"/>
      <c r="D3" s="255"/>
      <c r="E3" s="256"/>
      <c r="F3" s="257"/>
      <c r="G3" s="12"/>
      <c r="H3" s="12"/>
      <c r="I3" s="13"/>
      <c r="J3" s="13"/>
      <c r="K3" s="13"/>
      <c r="R3" s="16"/>
      <c r="BW3" s="119" t="e">
        <f>#REF!</f>
        <v>#REF!</v>
      </c>
      <c r="BX3" s="118" t="e">
        <f>#REF!</f>
        <v>#REF!</v>
      </c>
      <c r="DV3" s="131"/>
      <c r="DX3" s="132"/>
    </row>
    <row r="4" spans="1:128" ht="22.5" customHeight="1" thickBot="1">
      <c r="A4" s="9"/>
      <c r="B4" s="427"/>
      <c r="C4" s="428"/>
      <c r="D4" s="428"/>
      <c r="E4" s="428"/>
      <c r="F4" s="429"/>
      <c r="G4" s="17"/>
      <c r="H4" s="369" t="s">
        <v>140</v>
      </c>
      <c r="I4" s="17"/>
      <c r="J4" s="17"/>
      <c r="K4" s="17"/>
      <c r="L4" s="17"/>
      <c r="M4" s="18"/>
      <c r="N4" s="17"/>
      <c r="O4" s="17"/>
      <c r="P4" s="16"/>
      <c r="Q4" s="17"/>
      <c r="R4" s="142"/>
      <c r="S4" s="148"/>
      <c r="T4" s="148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8"/>
      <c r="BW4" s="119" t="e">
        <f>#REF!</f>
        <v>#REF!</v>
      </c>
      <c r="BX4" s="118" t="e">
        <f>#REF!</f>
        <v>#REF!</v>
      </c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DV4" s="131"/>
      <c r="DX4" s="132"/>
    </row>
    <row r="5" spans="1:128" ht="22.5" customHeight="1" thickBot="1">
      <c r="A5" s="19"/>
      <c r="B5" s="430"/>
      <c r="C5" s="430"/>
      <c r="D5" s="430"/>
      <c r="E5" s="430"/>
      <c r="F5" s="430"/>
      <c r="G5" s="17"/>
      <c r="H5" s="368" t="s">
        <v>138</v>
      </c>
      <c r="I5" s="212"/>
      <c r="J5" s="212"/>
      <c r="K5" s="212"/>
      <c r="L5" s="120"/>
      <c r="M5" s="121"/>
      <c r="N5" s="122"/>
      <c r="O5" s="20"/>
      <c r="P5" s="21"/>
      <c r="Q5" s="20"/>
      <c r="R5" s="144"/>
      <c r="S5" s="148"/>
      <c r="T5" s="148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BB5" s="145"/>
      <c r="BC5" s="148"/>
      <c r="BD5" s="148"/>
      <c r="BE5" s="146"/>
      <c r="BF5" s="148"/>
      <c r="BG5" s="189"/>
      <c r="BW5" s="119" t="e">
        <f>#REF!</f>
        <v>#REF!</v>
      </c>
      <c r="BX5" s="118" t="e">
        <f>#REF!</f>
        <v>#REF!</v>
      </c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DV5" s="131"/>
      <c r="DX5" s="132"/>
    </row>
    <row r="6" spans="1:128" ht="22.5" customHeight="1" thickBot="1">
      <c r="A6" s="22"/>
      <c r="B6" s="254" t="s">
        <v>1</v>
      </c>
      <c r="C6" s="258"/>
      <c r="D6" s="258"/>
      <c r="E6" s="256"/>
      <c r="F6" s="259"/>
      <c r="G6" s="89"/>
      <c r="H6" s="368" t="s">
        <v>139</v>
      </c>
      <c r="I6" s="231"/>
      <c r="J6" s="231"/>
      <c r="K6" s="231"/>
      <c r="L6" s="120"/>
      <c r="M6" s="92"/>
      <c r="N6" s="24"/>
      <c r="O6" s="24"/>
      <c r="P6" s="13"/>
      <c r="Q6" s="24"/>
      <c r="R6" s="147"/>
      <c r="S6" s="148"/>
      <c r="T6" s="148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BB6" s="143"/>
      <c r="BC6" s="148"/>
      <c r="BD6" s="148"/>
      <c r="BE6" s="143"/>
      <c r="BF6" s="148"/>
      <c r="BG6" s="148"/>
      <c r="BH6" s="143"/>
      <c r="BW6" s="119" t="e">
        <f>#REF!</f>
        <v>#REF!</v>
      </c>
      <c r="BX6" s="118" t="e">
        <f>#REF!</f>
        <v>#REF!</v>
      </c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DV6" s="131"/>
      <c r="DX6" s="132"/>
    </row>
    <row r="7" spans="1:128" ht="18.75" thickBot="1">
      <c r="A7" s="22"/>
      <c r="B7" s="431"/>
      <c r="C7" s="432"/>
      <c r="D7" s="432"/>
      <c r="E7" s="432"/>
      <c r="F7" s="433"/>
      <c r="G7" s="23"/>
      <c r="H7" s="89"/>
      <c r="I7" s="90"/>
      <c r="J7" s="90"/>
      <c r="K7" s="90"/>
      <c r="L7" s="91"/>
      <c r="M7" s="92"/>
      <c r="N7" s="24"/>
      <c r="O7" s="24"/>
      <c r="P7" s="13"/>
      <c r="Q7" s="24"/>
      <c r="R7" s="147"/>
      <c r="S7" s="148"/>
      <c r="T7" s="148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BB7" s="145"/>
      <c r="BC7" s="148"/>
      <c r="BD7" s="148"/>
      <c r="BE7" s="146"/>
      <c r="BF7" s="148"/>
      <c r="BG7" s="189"/>
      <c r="BW7" s="119" t="e">
        <f>#REF!</f>
        <v>#REF!</v>
      </c>
      <c r="BX7" s="118" t="e">
        <f>#REF!</f>
        <v>#REF!</v>
      </c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DV7" s="131"/>
      <c r="DX7" s="132"/>
    </row>
    <row r="8" spans="1:128" ht="15">
      <c r="A8" s="19"/>
      <c r="B8" s="434"/>
      <c r="C8" s="430"/>
      <c r="D8" s="430"/>
      <c r="E8" s="430"/>
      <c r="F8" s="435"/>
      <c r="N8" s="24"/>
      <c r="R8" s="27"/>
      <c r="BW8" s="119" t="e">
        <f>#REF!</f>
        <v>#REF!</v>
      </c>
      <c r="BX8" s="118" t="e">
        <f>#REF!</f>
        <v>#REF!</v>
      </c>
      <c r="DV8" s="131"/>
      <c r="DX8" s="132"/>
    </row>
    <row r="9" spans="1:128" ht="15.75">
      <c r="A9" s="22"/>
      <c r="B9" s="421"/>
      <c r="C9" s="422"/>
      <c r="D9" s="422"/>
      <c r="E9" s="422"/>
      <c r="F9" s="423"/>
      <c r="G9" s="29"/>
      <c r="H9" s="112"/>
      <c r="I9" s="26"/>
      <c r="J9" s="26"/>
      <c r="K9" s="26"/>
      <c r="L9" s="424"/>
      <c r="M9" s="424"/>
      <c r="N9" s="10"/>
      <c r="O9" s="436"/>
      <c r="P9" s="436"/>
      <c r="Q9" s="180"/>
      <c r="R9" s="16"/>
      <c r="BW9" s="119" t="e">
        <f>#REF!</f>
        <v>#REF!</v>
      </c>
      <c r="BX9" s="118" t="e">
        <f>#REF!</f>
        <v>#REF!</v>
      </c>
      <c r="DV9" s="131"/>
      <c r="DX9" s="132"/>
    </row>
    <row r="10" spans="1:76" ht="15.75" thickBot="1">
      <c r="A10" s="22"/>
      <c r="B10" s="30"/>
      <c r="C10" s="22"/>
      <c r="D10" s="22"/>
      <c r="E10" s="11"/>
      <c r="F10" s="22"/>
      <c r="G10" s="23"/>
      <c r="H10" s="23"/>
      <c r="I10" s="13"/>
      <c r="J10" s="13"/>
      <c r="K10" s="13"/>
      <c r="L10" s="13"/>
      <c r="M10" s="24"/>
      <c r="N10" s="24"/>
      <c r="O10" s="24"/>
      <c r="P10" s="13"/>
      <c r="Q10" s="24"/>
      <c r="R10" s="13"/>
      <c r="BK10" s="7"/>
      <c r="BL10" s="7"/>
      <c r="BW10" s="119" t="e">
        <f>#REF!</f>
        <v>#REF!</v>
      </c>
      <c r="BX10" s="118" t="e">
        <f>#REF!</f>
        <v>#REF!</v>
      </c>
    </row>
    <row r="11" spans="1:101" ht="23.25" customHeight="1">
      <c r="A11" s="263"/>
      <c r="B11" s="264"/>
      <c r="C11" s="265"/>
      <c r="D11" s="266"/>
      <c r="E11" s="267"/>
      <c r="F11" s="265" t="s">
        <v>88</v>
      </c>
      <c r="G11" s="268"/>
      <c r="H11" s="268" t="s">
        <v>89</v>
      </c>
      <c r="I11" s="269"/>
      <c r="J11" s="269"/>
      <c r="K11" s="269"/>
      <c r="L11" s="270" t="s">
        <v>77</v>
      </c>
      <c r="M11" s="265" t="s">
        <v>77</v>
      </c>
      <c r="N11" s="271" t="s">
        <v>78</v>
      </c>
      <c r="O11" s="265" t="s">
        <v>78</v>
      </c>
      <c r="P11" s="272" t="s">
        <v>79</v>
      </c>
      <c r="Q11" s="273" t="s">
        <v>79</v>
      </c>
      <c r="R11" s="263" t="s">
        <v>20</v>
      </c>
      <c r="S11" s="274"/>
      <c r="T11" s="274"/>
      <c r="U11" s="275"/>
      <c r="V11" s="276"/>
      <c r="W11" s="277"/>
      <c r="X11" s="278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80"/>
      <c r="AY11" s="274"/>
      <c r="AZ11" s="404" t="s">
        <v>46</v>
      </c>
      <c r="BA11" s="407" t="s">
        <v>47</v>
      </c>
      <c r="BB11" s="410" t="s">
        <v>48</v>
      </c>
      <c r="BC11" s="397" t="s">
        <v>135</v>
      </c>
      <c r="BD11" s="241"/>
      <c r="BE11" s="400" t="s">
        <v>49</v>
      </c>
      <c r="BF11" s="402" t="s">
        <v>57</v>
      </c>
      <c r="BG11" s="413" t="s">
        <v>50</v>
      </c>
      <c r="BH11" s="393" t="s">
        <v>56</v>
      </c>
      <c r="BI11" s="395" t="s">
        <v>51</v>
      </c>
      <c r="BJ11" s="251" t="s">
        <v>59</v>
      </c>
      <c r="BK11" s="140"/>
      <c r="BL11" s="379" t="s">
        <v>54</v>
      </c>
      <c r="BM11" s="376" t="s">
        <v>52</v>
      </c>
      <c r="BN11" s="390" t="s">
        <v>60</v>
      </c>
      <c r="BO11" s="140"/>
      <c r="BP11" s="379" t="s">
        <v>54</v>
      </c>
      <c r="BQ11" s="376" t="s">
        <v>58</v>
      </c>
      <c r="BR11" s="390" t="s">
        <v>61</v>
      </c>
      <c r="BS11" s="379"/>
      <c r="BT11" s="379" t="s">
        <v>55</v>
      </c>
      <c r="BU11" s="376" t="s">
        <v>53</v>
      </c>
      <c r="BZ11" s="156"/>
      <c r="CA11" s="157"/>
      <c r="CB11" s="158"/>
      <c r="CC11" s="156"/>
      <c r="CD11" s="157"/>
      <c r="CE11" s="158"/>
      <c r="CF11" s="156"/>
      <c r="CG11" s="157"/>
      <c r="CH11" s="158"/>
      <c r="CI11" s="156"/>
      <c r="CJ11" s="157"/>
      <c r="CK11" s="158"/>
      <c r="CL11" s="156"/>
      <c r="CM11" s="157"/>
      <c r="CN11" s="158"/>
      <c r="CO11" s="156"/>
      <c r="CP11" s="157"/>
      <c r="CQ11" s="158"/>
      <c r="CR11" s="156"/>
      <c r="CS11" s="157"/>
      <c r="CT11" s="158"/>
      <c r="CU11" s="156"/>
      <c r="CV11" s="157"/>
      <c r="CW11" s="158"/>
    </row>
    <row r="12" spans="1:101" ht="23.25" customHeight="1">
      <c r="A12" s="281" t="s">
        <v>6</v>
      </c>
      <c r="B12" s="282"/>
      <c r="C12" s="283" t="s">
        <v>86</v>
      </c>
      <c r="D12" s="266"/>
      <c r="E12" s="267"/>
      <c r="F12" s="283" t="s">
        <v>122</v>
      </c>
      <c r="G12" s="284"/>
      <c r="H12" s="284" t="s">
        <v>90</v>
      </c>
      <c r="I12" s="269"/>
      <c r="J12" s="269"/>
      <c r="K12" s="269"/>
      <c r="L12" s="285" t="s">
        <v>91</v>
      </c>
      <c r="M12" s="283" t="s">
        <v>92</v>
      </c>
      <c r="N12" s="286" t="s">
        <v>92</v>
      </c>
      <c r="O12" s="283" t="s">
        <v>92</v>
      </c>
      <c r="P12" s="287" t="s">
        <v>92</v>
      </c>
      <c r="Q12" s="288" t="s">
        <v>124</v>
      </c>
      <c r="R12" s="281" t="s">
        <v>129</v>
      </c>
      <c r="S12" s="274"/>
      <c r="T12" s="274"/>
      <c r="U12" s="289"/>
      <c r="V12" s="290" t="s">
        <v>7</v>
      </c>
      <c r="W12" s="291"/>
      <c r="X12" s="278"/>
      <c r="Y12" s="290" t="s">
        <v>8</v>
      </c>
      <c r="Z12" s="279"/>
      <c r="AA12" s="279"/>
      <c r="AB12" s="290" t="s">
        <v>9</v>
      </c>
      <c r="AC12" s="279"/>
      <c r="AD12" s="279"/>
      <c r="AE12" s="290" t="s">
        <v>10</v>
      </c>
      <c r="AF12" s="279"/>
      <c r="AG12" s="279"/>
      <c r="AH12" s="290" t="s">
        <v>11</v>
      </c>
      <c r="AI12" s="279"/>
      <c r="AJ12" s="279"/>
      <c r="AK12" s="290" t="s">
        <v>12</v>
      </c>
      <c r="AL12" s="279"/>
      <c r="AM12" s="279"/>
      <c r="AN12" s="290" t="s">
        <v>13</v>
      </c>
      <c r="AO12" s="279"/>
      <c r="AP12" s="279"/>
      <c r="AQ12" s="290" t="s">
        <v>14</v>
      </c>
      <c r="AR12" s="279"/>
      <c r="AS12" s="279"/>
      <c r="AT12" s="290" t="s">
        <v>15</v>
      </c>
      <c r="AU12" s="279"/>
      <c r="AV12" s="279"/>
      <c r="AW12" s="290" t="s">
        <v>16</v>
      </c>
      <c r="AX12" s="280"/>
      <c r="AY12" s="274"/>
      <c r="AZ12" s="405"/>
      <c r="BA12" s="408"/>
      <c r="BB12" s="411"/>
      <c r="BC12" s="398"/>
      <c r="BD12" s="241"/>
      <c r="BE12" s="401"/>
      <c r="BF12" s="403"/>
      <c r="BG12" s="414"/>
      <c r="BH12" s="394"/>
      <c r="BI12" s="396"/>
      <c r="BJ12" s="388"/>
      <c r="BK12" s="109"/>
      <c r="BL12" s="380"/>
      <c r="BM12" s="377"/>
      <c r="BN12" s="391"/>
      <c r="BO12" s="109"/>
      <c r="BP12" s="380"/>
      <c r="BQ12" s="377"/>
      <c r="BR12" s="391"/>
      <c r="BS12" s="380"/>
      <c r="BT12" s="380"/>
      <c r="BU12" s="377"/>
      <c r="BZ12" s="127"/>
      <c r="CA12" s="34" t="s">
        <v>11</v>
      </c>
      <c r="CB12" s="128"/>
      <c r="CC12" s="127"/>
      <c r="CD12" s="34" t="s">
        <v>12</v>
      </c>
      <c r="CE12" s="128"/>
      <c r="CF12" s="127"/>
      <c r="CG12" s="34" t="s">
        <v>13</v>
      </c>
      <c r="CH12" s="128"/>
      <c r="CI12" s="127"/>
      <c r="CJ12" s="34" t="s">
        <v>14</v>
      </c>
      <c r="CK12" s="128"/>
      <c r="CL12" s="127"/>
      <c r="CM12" s="34" t="s">
        <v>15</v>
      </c>
      <c r="CN12" s="128"/>
      <c r="CO12" s="127"/>
      <c r="CP12" s="34" t="s">
        <v>16</v>
      </c>
      <c r="CQ12" s="128"/>
      <c r="CR12" s="127"/>
      <c r="CS12" s="34" t="s">
        <v>63</v>
      </c>
      <c r="CT12" s="128"/>
      <c r="CU12" s="127"/>
      <c r="CV12" s="34" t="s">
        <v>64</v>
      </c>
      <c r="CW12" s="128"/>
    </row>
    <row r="13" spans="1:101" ht="23.25" customHeight="1" thickBot="1">
      <c r="A13" s="292" t="s">
        <v>17</v>
      </c>
      <c r="B13" s="293" t="s">
        <v>85</v>
      </c>
      <c r="C13" s="293" t="s">
        <v>87</v>
      </c>
      <c r="D13" s="294"/>
      <c r="E13" s="295"/>
      <c r="F13" s="293" t="s">
        <v>123</v>
      </c>
      <c r="G13" s="296" t="s">
        <v>18</v>
      </c>
      <c r="H13" s="296" t="s">
        <v>127</v>
      </c>
      <c r="I13" s="297"/>
      <c r="J13" s="298"/>
      <c r="K13" s="298"/>
      <c r="L13" s="299" t="s">
        <v>128</v>
      </c>
      <c r="M13" s="300"/>
      <c r="N13" s="299" t="s">
        <v>128</v>
      </c>
      <c r="O13" s="300"/>
      <c r="P13" s="299" t="s">
        <v>128</v>
      </c>
      <c r="Q13" s="301" t="s">
        <v>92</v>
      </c>
      <c r="R13" s="292" t="s">
        <v>93</v>
      </c>
      <c r="S13" s="274"/>
      <c r="T13" s="274"/>
      <c r="U13" s="416">
        <f>B71</f>
        <v>0</v>
      </c>
      <c r="V13" s="415"/>
      <c r="W13" s="417"/>
      <c r="X13" s="418">
        <f>B72</f>
        <v>0</v>
      </c>
      <c r="Y13" s="415"/>
      <c r="Z13" s="415"/>
      <c r="AA13" s="415">
        <f>B73</f>
        <v>0</v>
      </c>
      <c r="AB13" s="415"/>
      <c r="AC13" s="415"/>
      <c r="AD13" s="415">
        <f>B74</f>
        <v>0</v>
      </c>
      <c r="AE13" s="415"/>
      <c r="AF13" s="415"/>
      <c r="AG13" s="415">
        <f>B75</f>
        <v>0</v>
      </c>
      <c r="AH13" s="415"/>
      <c r="AI13" s="415"/>
      <c r="AJ13" s="415">
        <f>B76</f>
        <v>0</v>
      </c>
      <c r="AK13" s="415"/>
      <c r="AL13" s="415"/>
      <c r="AM13" s="415">
        <f>B77</f>
        <v>0</v>
      </c>
      <c r="AN13" s="415"/>
      <c r="AO13" s="415"/>
      <c r="AP13" s="415">
        <f>B78</f>
        <v>0</v>
      </c>
      <c r="AQ13" s="415"/>
      <c r="AR13" s="415"/>
      <c r="AS13" s="415">
        <f>B79</f>
        <v>0</v>
      </c>
      <c r="AT13" s="415"/>
      <c r="AU13" s="415"/>
      <c r="AV13" s="415">
        <f>B80</f>
        <v>0</v>
      </c>
      <c r="AW13" s="415"/>
      <c r="AX13" s="415"/>
      <c r="AY13" s="274"/>
      <c r="AZ13" s="406"/>
      <c r="BA13" s="409"/>
      <c r="BB13" s="412"/>
      <c r="BC13" s="399"/>
      <c r="BD13" s="241"/>
      <c r="BE13" s="401"/>
      <c r="BF13" s="403"/>
      <c r="BG13" s="414"/>
      <c r="BH13" s="394"/>
      <c r="BI13" s="396"/>
      <c r="BJ13" s="389"/>
      <c r="BK13" s="110"/>
      <c r="BL13" s="381"/>
      <c r="BM13" s="378"/>
      <c r="BN13" s="392"/>
      <c r="BO13" s="110"/>
      <c r="BP13" s="381"/>
      <c r="BQ13" s="378"/>
      <c r="BR13" s="392"/>
      <c r="BS13" s="381"/>
      <c r="BT13" s="381"/>
      <c r="BU13" s="378"/>
      <c r="BZ13" s="373">
        <f>BF71</f>
        <v>0</v>
      </c>
      <c r="CA13" s="374"/>
      <c r="CB13" s="375"/>
      <c r="CC13" s="373">
        <f>BI71</f>
        <v>0</v>
      </c>
      <c r="CD13" s="374"/>
      <c r="CE13" s="375"/>
      <c r="CF13" s="373">
        <f>BL71</f>
        <v>0</v>
      </c>
      <c r="CG13" s="374"/>
      <c r="CH13" s="375"/>
      <c r="CI13" s="373">
        <f>BO71</f>
        <v>0</v>
      </c>
      <c r="CJ13" s="374"/>
      <c r="CK13" s="375"/>
      <c r="CL13" s="373">
        <f>BR71</f>
        <v>0</v>
      </c>
      <c r="CM13" s="374"/>
      <c r="CN13" s="375"/>
      <c r="CO13" s="373">
        <f>BU71</f>
        <v>0</v>
      </c>
      <c r="CP13" s="374"/>
      <c r="CQ13" s="375"/>
      <c r="CR13" s="373">
        <f>BX71</f>
        <v>0</v>
      </c>
      <c r="CS13" s="374"/>
      <c r="CT13" s="375"/>
      <c r="CU13" s="373">
        <f>CA71</f>
        <v>0</v>
      </c>
      <c r="CV13" s="374"/>
      <c r="CW13" s="375"/>
    </row>
    <row r="14" spans="1:101" ht="6.75" customHeight="1" thickBot="1">
      <c r="A14" s="19"/>
      <c r="B14" s="40"/>
      <c r="C14" s="19"/>
      <c r="D14" s="19"/>
      <c r="F14" s="19"/>
      <c r="G14" s="36"/>
      <c r="H14" s="36"/>
      <c r="I14" s="27"/>
      <c r="J14" s="27"/>
      <c r="K14" s="27"/>
      <c r="L14" s="37"/>
      <c r="M14" s="38"/>
      <c r="N14" s="39"/>
      <c r="O14" s="38"/>
      <c r="P14" s="37"/>
      <c r="Q14" s="61"/>
      <c r="R14" s="152"/>
      <c r="U14" s="127"/>
      <c r="V14" s="32"/>
      <c r="W14" s="128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3"/>
      <c r="AZ14" s="31"/>
      <c r="BA14" s="32"/>
      <c r="BB14" s="33"/>
      <c r="BC14" s="246"/>
      <c r="BE14" s="31"/>
      <c r="BF14" s="33"/>
      <c r="BG14" s="133"/>
      <c r="BH14" s="117"/>
      <c r="BI14" s="134"/>
      <c r="BJ14" s="129"/>
      <c r="BK14" s="119"/>
      <c r="BL14" s="119"/>
      <c r="BM14" s="172"/>
      <c r="BN14" s="141"/>
      <c r="BO14" s="119"/>
      <c r="BP14" s="119"/>
      <c r="BQ14" s="172"/>
      <c r="BR14" s="141"/>
      <c r="BS14" s="119"/>
      <c r="BT14" s="119"/>
      <c r="BU14" s="176"/>
      <c r="BZ14" s="127"/>
      <c r="CA14" s="32"/>
      <c r="CB14" s="128"/>
      <c r="CC14" s="127"/>
      <c r="CD14" s="32"/>
      <c r="CE14" s="128"/>
      <c r="CF14" s="127"/>
      <c r="CG14" s="32"/>
      <c r="CH14" s="128"/>
      <c r="CI14" s="127"/>
      <c r="CJ14" s="32"/>
      <c r="CK14" s="128"/>
      <c r="CL14" s="127"/>
      <c r="CM14" s="32"/>
      <c r="CN14" s="128"/>
      <c r="CO14" s="127"/>
      <c r="CP14" s="32"/>
      <c r="CQ14" s="128"/>
      <c r="CR14" s="127"/>
      <c r="CS14" s="32"/>
      <c r="CT14" s="128"/>
      <c r="CU14" s="127"/>
      <c r="CV14" s="32"/>
      <c r="CW14" s="128"/>
    </row>
    <row r="15" spans="1:101" ht="20.25" customHeight="1">
      <c r="A15" s="41">
        <v>1</v>
      </c>
      <c r="B15" s="211"/>
      <c r="C15" s="42">
        <v>301</v>
      </c>
      <c r="D15" s="43">
        <v>1</v>
      </c>
      <c r="E15" s="44" t="e">
        <f>VLOOKUP(D15,'Formulas M'!$A$5:$V$29,G15+2,FALSE)</f>
        <v>#N/A</v>
      </c>
      <c r="F15" s="42"/>
      <c r="G15" s="42"/>
      <c r="H15" s="42"/>
      <c r="I15" s="45">
        <f>VLOOKUP(D15,'Formulas M'!$A$3:$Y$39,23,FALSE)</f>
        <v>0</v>
      </c>
      <c r="J15" s="45">
        <f>VLOOKUP(D15,'Formulas M'!$A$3:$Y$39,24,FALSE)</f>
        <v>0</v>
      </c>
      <c r="K15" s="45">
        <f>VLOOKUP(D15,'Formulas M'!$A$3:$Y$39,25,FALSE)</f>
        <v>0</v>
      </c>
      <c r="L15" s="46">
        <f>IF(ISERROR(I15*R15),0,(I15*R15))</f>
        <v>0</v>
      </c>
      <c r="M15" s="214"/>
      <c r="N15" s="46">
        <f>IF(ISERROR(J15*R15),0,(J15*R15))</f>
        <v>0</v>
      </c>
      <c r="O15" s="214"/>
      <c r="P15" s="46">
        <f>IF(ISERROR(K15*R15),0,(K15*R15))</f>
        <v>0</v>
      </c>
      <c r="Q15" s="214"/>
      <c r="R15" s="153">
        <f>IF(ISERROR(((H15/100)*E15)*F15),0,((H15/100)*E15)*F15)*(1+$M$65)</f>
        <v>0</v>
      </c>
      <c r="U15" s="159">
        <f aca="true" t="shared" si="0" ref="U15:U29">IF($M15=$B$71,$L15,0)</f>
        <v>0</v>
      </c>
      <c r="V15" s="48">
        <f aca="true" t="shared" si="1" ref="V15:V29">IF($O15=$B$71,$N15,0)</f>
        <v>0</v>
      </c>
      <c r="W15" s="160">
        <f aca="true" t="shared" si="2" ref="W15:W29">IF($Q15=$B$71,$P15,0)</f>
        <v>0</v>
      </c>
      <c r="X15" s="154">
        <f aca="true" t="shared" si="3" ref="X15:X29">IF($M15=$B$72,$L15,0)</f>
        <v>0</v>
      </c>
      <c r="Y15" s="48">
        <f aca="true" t="shared" si="4" ref="Y15:Y29">IF($O15=$B$72,$N15,0)</f>
        <v>0</v>
      </c>
      <c r="Z15" s="48">
        <f aca="true" t="shared" si="5" ref="Z15:Z29">IF($Q15=$B$72,$P15,0)</f>
        <v>0</v>
      </c>
      <c r="AA15" s="48">
        <f aca="true" t="shared" si="6" ref="AA15:AA29">IF($M15=$B$73,$L15,0)</f>
        <v>0</v>
      </c>
      <c r="AB15" s="48">
        <f aca="true" t="shared" si="7" ref="AB15:AB29">IF($O15=$B$73,$N15,0)</f>
        <v>0</v>
      </c>
      <c r="AC15" s="48">
        <f aca="true" t="shared" si="8" ref="AC15:AC29">IF($Q15=$B$73,$P15,0)</f>
        <v>0</v>
      </c>
      <c r="AD15" s="48">
        <f>IF($B$74="0",0,IF($M15=$B$74,$L15,0))</f>
        <v>0</v>
      </c>
      <c r="AE15" s="48">
        <f aca="true" t="shared" si="9" ref="AE15:AE29">IF($O15=$B$74,$N15,0)</f>
        <v>0</v>
      </c>
      <c r="AF15" s="48">
        <f aca="true" t="shared" si="10" ref="AF15:AF29">IF($Q15=$B$74,$P15,0)</f>
        <v>0</v>
      </c>
      <c r="AG15" s="48">
        <f aca="true" t="shared" si="11" ref="AG15:AG29">IF($M15=$B$75,$L15,0)</f>
        <v>0</v>
      </c>
      <c r="AH15" s="48">
        <f aca="true" t="shared" si="12" ref="AH15:AH29">IF($O15=$B$75,$N15,0)</f>
        <v>0</v>
      </c>
      <c r="AI15" s="48">
        <f aca="true" t="shared" si="13" ref="AI15:AI29">IF($Q15=$B$75,$P15,0)</f>
        <v>0</v>
      </c>
      <c r="AJ15" s="48">
        <f aca="true" t="shared" si="14" ref="AJ15:AJ29">IF($M15=$B$76,$L15,0)</f>
        <v>0</v>
      </c>
      <c r="AK15" s="48">
        <f aca="true" t="shared" si="15" ref="AK15:AK29">IF($O15=$B$76,$N15,0)</f>
        <v>0</v>
      </c>
      <c r="AL15" s="48">
        <f aca="true" t="shared" si="16" ref="AL15:AL29">IF($Q15=$B$76,$P15,0)</f>
        <v>0</v>
      </c>
      <c r="AM15" s="48">
        <f aca="true" t="shared" si="17" ref="AM15:AM29">IF($M15=$B$77,$L15,0)</f>
        <v>0</v>
      </c>
      <c r="AN15" s="48">
        <f aca="true" t="shared" si="18" ref="AN15:AN29">IF($O15=$B$77,$N15,0)</f>
        <v>0</v>
      </c>
      <c r="AO15" s="48">
        <f aca="true" t="shared" si="19" ref="AO15:AO29">IF($Q15=$B$77,$P15,0)</f>
        <v>0</v>
      </c>
      <c r="AP15" s="48">
        <f aca="true" t="shared" si="20" ref="AP15:AP29">IF($M15=$B$78,$L15,0)</f>
        <v>0</v>
      </c>
      <c r="AQ15" s="48">
        <f aca="true" t="shared" si="21" ref="AQ15:AQ29">IF($O15=$B$78,$N15,0)</f>
        <v>0</v>
      </c>
      <c r="AR15" s="48">
        <f aca="true" t="shared" si="22" ref="AR15:AR29">IF($Q15=$B$78,$P15,0)</f>
        <v>0</v>
      </c>
      <c r="AS15" s="48">
        <f aca="true" t="shared" si="23" ref="AS15:AS29">IF($M15=$B$79,$L15,0)</f>
        <v>0</v>
      </c>
      <c r="AT15" s="48">
        <f aca="true" t="shared" si="24" ref="AT15:AT29">IF($O15=$B$79,$N15,0)</f>
        <v>0</v>
      </c>
      <c r="AU15" s="48">
        <f aca="true" t="shared" si="25" ref="AU15:AU29">IF($Q15=$B$79,$P15,0)</f>
        <v>0</v>
      </c>
      <c r="AV15" s="48">
        <f aca="true" t="shared" si="26" ref="AV15:AV29">IF($M15=$B$80,$L15,0)</f>
        <v>0</v>
      </c>
      <c r="AW15" s="48">
        <f aca="true" t="shared" si="27" ref="AW15:AW29">IF($O15=$B$80,$N15,0)</f>
        <v>0</v>
      </c>
      <c r="AX15" s="149">
        <f aca="true" t="shared" si="28" ref="AX15:AX29">IF($Q15=$B$80,$P15,0)</f>
        <v>0</v>
      </c>
      <c r="AZ15" s="151" t="str">
        <f>VLOOKUP(D15,'Formulas M'!$A$3:$AC$26,27,FALSE)</f>
        <v>Needle</v>
      </c>
      <c r="BA15" s="115" t="str">
        <f>VLOOKUP(D15,'Formulas M'!$A$3:$AD$26,28,FALSE)</f>
        <v>Bobbin</v>
      </c>
      <c r="BB15" s="123" t="str">
        <f>VLOOKUP(D15,'Formulas M'!$A$3:$AE$26,29,FALSE)</f>
        <v>Looper</v>
      </c>
      <c r="BC15" s="235"/>
      <c r="BD15" s="242"/>
      <c r="BE15" s="234" t="str">
        <f aca="true" t="shared" si="29" ref="BE15:BE49">IF(ISERROR($C$66/BC15)," ",($C$66/BC15))</f>
        <v> </v>
      </c>
      <c r="BF15" s="168" t="str">
        <f>IF(ISERROR(ROUNDUP(BE15,0))," ",(ROUNDUP(BE15,0)))</f>
        <v> </v>
      </c>
      <c r="BG15" s="169">
        <f>IF(ISERROR(BF15*AZ15),0,BF15*AZ15)</f>
        <v>0</v>
      </c>
      <c r="BH15" s="170">
        <f>IF(ISERROR(BF15*BA15),0,BF15*BA15)</f>
        <v>0</v>
      </c>
      <c r="BI15" s="171">
        <f aca="true" t="shared" si="30" ref="BI15:BI22">IF(ISERROR(BF15*BB15),0,BF15*BB15)</f>
        <v>0</v>
      </c>
      <c r="BJ15" s="124">
        <f aca="true" t="shared" si="31" ref="BJ15:BJ28">IF(ISERROR($C$64*L15),0,($C$64*L15))</f>
        <v>0</v>
      </c>
      <c r="BK15" s="119">
        <f>M15</f>
        <v>0</v>
      </c>
      <c r="BL15" s="118" t="e">
        <f aca="true" t="shared" si="32" ref="BL15:BL29">VLOOKUP(BK15,$BW$1:$BX$6,2,FALSE)</f>
        <v>#N/A</v>
      </c>
      <c r="BM15" s="173">
        <f>IF(ISERROR(BJ15/BL15),0,(BJ15/BL15))</f>
        <v>0</v>
      </c>
      <c r="BN15" s="135">
        <f aca="true" t="shared" si="33" ref="BN15:BN28">IF(ISERROR($C$64*N15),0,($C$64*N15))</f>
        <v>0</v>
      </c>
      <c r="BO15" s="119">
        <f>O15</f>
        <v>0</v>
      </c>
      <c r="BP15" s="118" t="e">
        <f aca="true" t="shared" si="34" ref="BP15:BP29">VLOOKUP(BO15,$BW$1:$BX$6,2,FALSE)</f>
        <v>#N/A</v>
      </c>
      <c r="BQ15" s="173">
        <f>IF(ISERROR(BN15/BP15),0,(BN15/BP15))</f>
        <v>0</v>
      </c>
      <c r="BR15" s="135">
        <f aca="true" t="shared" si="35" ref="BR15:BR28">IF(ISERROR($C$64*P15),0,($C$64*P15))</f>
        <v>0</v>
      </c>
      <c r="BS15" s="119">
        <f>Q15</f>
        <v>0</v>
      </c>
      <c r="BT15" s="118" t="e">
        <f aca="true" t="shared" si="36" ref="BT15:BT29">VLOOKUP(BS15,$BW$1:$BX$6,2,FALSE)</f>
        <v>#N/A</v>
      </c>
      <c r="BU15" s="172">
        <f>IF(ISERROR(BR15/BT15),0,(BR15/BT15))</f>
        <v>0</v>
      </c>
      <c r="BZ15" s="159">
        <f aca="true" t="shared" si="37" ref="BZ15:BZ29">IF($M15=$B$71,$BG15,0)</f>
        <v>0</v>
      </c>
      <c r="CA15" s="48">
        <f aca="true" t="shared" si="38" ref="CA15:CA29">IF($O15=$B$71,$BH15,0)</f>
        <v>0</v>
      </c>
      <c r="CB15" s="160">
        <f aca="true" t="shared" si="39" ref="CB15:CB29">IF($Q15=$B$71,$BI15,0)</f>
        <v>0</v>
      </c>
      <c r="CC15" s="159">
        <f aca="true" t="shared" si="40" ref="CC15:CC29">IF($M15=$B$72,$BG15,0)</f>
        <v>0</v>
      </c>
      <c r="CD15" s="48">
        <f aca="true" t="shared" si="41" ref="CD15:CD29">IF($O15=$B$72,$BH15,0)</f>
        <v>0</v>
      </c>
      <c r="CE15" s="160">
        <f aca="true" t="shared" si="42" ref="CE15:CE29">IF($Q15=$B$72,$BI15,0)</f>
        <v>0</v>
      </c>
      <c r="CF15" s="159">
        <f aca="true" t="shared" si="43" ref="CF15:CF29">IF($M15=$B$73,$BG15,0)</f>
        <v>0</v>
      </c>
      <c r="CG15" s="48">
        <f aca="true" t="shared" si="44" ref="CG15:CG29">IF($O15=$B$73,$BH15,0)</f>
        <v>0</v>
      </c>
      <c r="CH15" s="160">
        <f aca="true" t="shared" si="45" ref="CH15:CH29">IF($Q15=$B$73,$BI15,0)</f>
        <v>0</v>
      </c>
      <c r="CI15" s="159">
        <f aca="true" t="shared" si="46" ref="CI15:CI29">IF($M15=$B$74,$BG15,0)</f>
        <v>0</v>
      </c>
      <c r="CJ15" s="48">
        <f aca="true" t="shared" si="47" ref="CJ15:CJ29">IF($O15=$B$74,$BH15,0)</f>
        <v>0</v>
      </c>
      <c r="CK15" s="160">
        <f aca="true" t="shared" si="48" ref="CK15:CK29">IF($Q15=$B$74,$BI15,0)</f>
        <v>0</v>
      </c>
      <c r="CL15" s="159">
        <f aca="true" t="shared" si="49" ref="CL15:CL29">IF($M15=$B$75,$BG15,0)</f>
        <v>0</v>
      </c>
      <c r="CM15" s="48">
        <f aca="true" t="shared" si="50" ref="CM15:CM29">IF($O15=$B$75,$BH15,0)</f>
        <v>0</v>
      </c>
      <c r="CN15" s="160">
        <f aca="true" t="shared" si="51" ref="CN15:CN29">IF($Q15=$B$75,$BI15,0)</f>
        <v>0</v>
      </c>
      <c r="CO15" s="159">
        <f aca="true" t="shared" si="52" ref="CO15:CO29">IF($M15=$B$76,$BG15,0)</f>
        <v>0</v>
      </c>
      <c r="CP15" s="48">
        <f aca="true" t="shared" si="53" ref="CP15:CP29">IF($O15=$B$76,$BH15,0)</f>
        <v>0</v>
      </c>
      <c r="CQ15" s="160">
        <f aca="true" t="shared" si="54" ref="CQ15:CQ29">IF($Q15=$B$76,$BI15,0)</f>
        <v>0</v>
      </c>
      <c r="CR15" s="159">
        <f aca="true" t="shared" si="55" ref="CR15:CR29">IF($M15=$B$77,$BG15,0)</f>
        <v>0</v>
      </c>
      <c r="CS15" s="48">
        <f aca="true" t="shared" si="56" ref="CS15:CS29">IF($O15=$B$77,$BH15,0)</f>
        <v>0</v>
      </c>
      <c r="CT15" s="160">
        <f aca="true" t="shared" si="57" ref="CT15:CT29">IF($Q15=$B$77,$BI15,0)</f>
        <v>0</v>
      </c>
      <c r="CU15" s="159">
        <f aca="true" t="shared" si="58" ref="CU15:CU29">IF($M15=$B$78,$BG15,0)</f>
        <v>0</v>
      </c>
      <c r="CV15" s="48">
        <f aca="true" t="shared" si="59" ref="CV15:CV29">IF($O15=$B$78,$BH15,0)</f>
        <v>0</v>
      </c>
      <c r="CW15" s="160">
        <f aca="true" t="shared" si="60" ref="CW15:CW29">IF($Q15=$B$78,$BI15,0)</f>
        <v>0</v>
      </c>
    </row>
    <row r="16" spans="1:101" ht="19.5" customHeight="1">
      <c r="A16" s="41">
        <v>2</v>
      </c>
      <c r="B16" s="211"/>
      <c r="C16" s="42"/>
      <c r="D16" s="43">
        <v>1</v>
      </c>
      <c r="E16" s="44" t="e">
        <f>VLOOKUP(D16,'Formulas M'!$A$5:$V$29,G16+2,FALSE)</f>
        <v>#N/A</v>
      </c>
      <c r="F16" s="42"/>
      <c r="G16" s="42"/>
      <c r="H16" s="42"/>
      <c r="I16" s="45">
        <f>VLOOKUP(D16,'Formulas M'!$A$3:$Y$39,23,FALSE)</f>
        <v>0</v>
      </c>
      <c r="J16" s="45">
        <f>VLOOKUP(D16,'Formulas M'!$A$3:$Y$39,24,FALSE)</f>
        <v>0</v>
      </c>
      <c r="K16" s="45">
        <f>VLOOKUP(D16,'Formulas M'!$A$3:$Y$39,25,FALSE)</f>
        <v>0</v>
      </c>
      <c r="L16" s="46">
        <f aca="true" t="shared" si="61" ref="L16:L21">IF(ISERROR(I16*R16),0,(I16*R16))</f>
        <v>0</v>
      </c>
      <c r="M16" s="214"/>
      <c r="N16" s="46">
        <f aca="true" t="shared" si="62" ref="N16:N21">IF(ISERROR(J16*R16),0,(J16*R16))</f>
        <v>0</v>
      </c>
      <c r="O16" s="214"/>
      <c r="P16" s="46">
        <f aca="true" t="shared" si="63" ref="P16:P21">IF(ISERROR(K16*R16),0,(K16*R16))</f>
        <v>0</v>
      </c>
      <c r="Q16" s="214"/>
      <c r="R16" s="153">
        <f aca="true" t="shared" si="64" ref="R16:R49">IF(ISERROR(((H16/100)*E16)*F16),0,((H16/100)*E16)*F16)*(1+$M$65)</f>
        <v>0</v>
      </c>
      <c r="U16" s="159">
        <f t="shared" si="0"/>
        <v>0</v>
      </c>
      <c r="V16" s="48">
        <f t="shared" si="1"/>
        <v>0</v>
      </c>
      <c r="W16" s="160">
        <f t="shared" si="2"/>
        <v>0</v>
      </c>
      <c r="X16" s="154">
        <f t="shared" si="3"/>
        <v>0</v>
      </c>
      <c r="Y16" s="48">
        <f t="shared" si="4"/>
        <v>0</v>
      </c>
      <c r="Z16" s="48">
        <f t="shared" si="5"/>
        <v>0</v>
      </c>
      <c r="AA16" s="48">
        <f t="shared" si="6"/>
        <v>0</v>
      </c>
      <c r="AB16" s="48">
        <f t="shared" si="7"/>
        <v>0</v>
      </c>
      <c r="AC16" s="48">
        <f t="shared" si="8"/>
        <v>0</v>
      </c>
      <c r="AD16" s="48">
        <f aca="true" t="shared" si="65" ref="AD16:AD21">IF($M16=$B$74,$L16,0)</f>
        <v>0</v>
      </c>
      <c r="AE16" s="48">
        <f t="shared" si="9"/>
        <v>0</v>
      </c>
      <c r="AF16" s="48">
        <f t="shared" si="10"/>
        <v>0</v>
      </c>
      <c r="AG16" s="48">
        <f t="shared" si="11"/>
        <v>0</v>
      </c>
      <c r="AH16" s="48">
        <f t="shared" si="12"/>
        <v>0</v>
      </c>
      <c r="AI16" s="48">
        <f t="shared" si="13"/>
        <v>0</v>
      </c>
      <c r="AJ16" s="48">
        <f t="shared" si="14"/>
        <v>0</v>
      </c>
      <c r="AK16" s="48">
        <f t="shared" si="15"/>
        <v>0</v>
      </c>
      <c r="AL16" s="48">
        <f t="shared" si="16"/>
        <v>0</v>
      </c>
      <c r="AM16" s="48">
        <f t="shared" si="17"/>
        <v>0</v>
      </c>
      <c r="AN16" s="48">
        <f t="shared" si="18"/>
        <v>0</v>
      </c>
      <c r="AO16" s="48">
        <f t="shared" si="19"/>
        <v>0</v>
      </c>
      <c r="AP16" s="48">
        <f t="shared" si="20"/>
        <v>0</v>
      </c>
      <c r="AQ16" s="48">
        <f t="shared" si="21"/>
        <v>0</v>
      </c>
      <c r="AR16" s="48">
        <f t="shared" si="22"/>
        <v>0</v>
      </c>
      <c r="AS16" s="48">
        <f t="shared" si="23"/>
        <v>0</v>
      </c>
      <c r="AT16" s="48">
        <f t="shared" si="24"/>
        <v>0</v>
      </c>
      <c r="AU16" s="48">
        <f t="shared" si="25"/>
        <v>0</v>
      </c>
      <c r="AV16" s="48">
        <f t="shared" si="26"/>
        <v>0</v>
      </c>
      <c r="AW16" s="48">
        <f t="shared" si="27"/>
        <v>0</v>
      </c>
      <c r="AX16" s="149">
        <f t="shared" si="28"/>
        <v>0</v>
      </c>
      <c r="AZ16" s="151" t="str">
        <f>VLOOKUP(D16,'Formulas M'!$A$3:$AC$26,27,FALSE)</f>
        <v>Needle</v>
      </c>
      <c r="BA16" s="115" t="str">
        <f>VLOOKUP(D16,'Formulas M'!$A$3:$AD$26,28,FALSE)</f>
        <v>Bobbin</v>
      </c>
      <c r="BB16" s="123" t="str">
        <f>VLOOKUP(D16,'Formulas M'!$A$3:$AE$26,29,FALSE)</f>
        <v>Looper</v>
      </c>
      <c r="BC16" s="236"/>
      <c r="BD16" s="242"/>
      <c r="BE16" s="234" t="str">
        <f t="shared" si="29"/>
        <v> </v>
      </c>
      <c r="BF16" s="168" t="str">
        <f aca="true" t="shared" si="66" ref="BF16:BF49">IF(ISERROR(ROUNDUP(BE16,0))," ",(ROUNDUP(BE16,0)))</f>
        <v> </v>
      </c>
      <c r="BG16" s="169">
        <f aca="true" t="shared" si="67" ref="BG16:BG21">IF(ISERROR(BF16*AZ16),0,BF16*AZ16)</f>
        <v>0</v>
      </c>
      <c r="BH16" s="170">
        <f aca="true" t="shared" si="68" ref="BH16:BH21">IF(ISERROR(BF16*BA16),0,BF16*BA16)</f>
        <v>0</v>
      </c>
      <c r="BI16" s="171">
        <f t="shared" si="30"/>
        <v>0</v>
      </c>
      <c r="BJ16" s="124">
        <f t="shared" si="31"/>
        <v>0</v>
      </c>
      <c r="BK16" s="119">
        <f aca="true" t="shared" si="69" ref="BK16:BK21">M16</f>
        <v>0</v>
      </c>
      <c r="BL16" s="118" t="e">
        <f t="shared" si="32"/>
        <v>#N/A</v>
      </c>
      <c r="BM16" s="173">
        <f aca="true" t="shared" si="70" ref="BM16:BM21">IF(ISERROR(BJ16/BL16),0,(BJ16/BL16))</f>
        <v>0</v>
      </c>
      <c r="BN16" s="135">
        <f t="shared" si="33"/>
        <v>0</v>
      </c>
      <c r="BO16" s="119">
        <f aca="true" t="shared" si="71" ref="BO16:BO21">O16</f>
        <v>0</v>
      </c>
      <c r="BP16" s="118" t="e">
        <f t="shared" si="34"/>
        <v>#N/A</v>
      </c>
      <c r="BQ16" s="173">
        <f aca="true" t="shared" si="72" ref="BQ16:BQ21">IF(ISERROR(BN16/BP16),0,(BN16/BP16))</f>
        <v>0</v>
      </c>
      <c r="BR16" s="135">
        <f t="shared" si="35"/>
        <v>0</v>
      </c>
      <c r="BS16" s="119">
        <f aca="true" t="shared" si="73" ref="BS16:BS21">Q16</f>
        <v>0</v>
      </c>
      <c r="BT16" s="118" t="e">
        <f t="shared" si="36"/>
        <v>#N/A</v>
      </c>
      <c r="BU16" s="172">
        <f aca="true" t="shared" si="74" ref="BU16:BU21">IF(ISERROR(BR16/BT16),0,(BR16/BT16))</f>
        <v>0</v>
      </c>
      <c r="BZ16" s="159">
        <f t="shared" si="37"/>
        <v>0</v>
      </c>
      <c r="CA16" s="48">
        <f t="shared" si="38"/>
        <v>0</v>
      </c>
      <c r="CB16" s="160">
        <f t="shared" si="39"/>
        <v>0</v>
      </c>
      <c r="CC16" s="159">
        <f t="shared" si="40"/>
        <v>0</v>
      </c>
      <c r="CD16" s="48">
        <f t="shared" si="41"/>
        <v>0</v>
      </c>
      <c r="CE16" s="160">
        <f t="shared" si="42"/>
        <v>0</v>
      </c>
      <c r="CF16" s="159">
        <f t="shared" si="43"/>
        <v>0</v>
      </c>
      <c r="CG16" s="48">
        <f t="shared" si="44"/>
        <v>0</v>
      </c>
      <c r="CH16" s="160">
        <f t="shared" si="45"/>
        <v>0</v>
      </c>
      <c r="CI16" s="159">
        <f t="shared" si="46"/>
        <v>0</v>
      </c>
      <c r="CJ16" s="48">
        <f t="shared" si="47"/>
        <v>0</v>
      </c>
      <c r="CK16" s="160">
        <f t="shared" si="48"/>
        <v>0</v>
      </c>
      <c r="CL16" s="159">
        <f t="shared" si="49"/>
        <v>0</v>
      </c>
      <c r="CM16" s="48">
        <f t="shared" si="50"/>
        <v>0</v>
      </c>
      <c r="CN16" s="160">
        <f t="shared" si="51"/>
        <v>0</v>
      </c>
      <c r="CO16" s="159">
        <f t="shared" si="52"/>
        <v>0</v>
      </c>
      <c r="CP16" s="48">
        <f t="shared" si="53"/>
        <v>0</v>
      </c>
      <c r="CQ16" s="160">
        <f t="shared" si="54"/>
        <v>0</v>
      </c>
      <c r="CR16" s="159">
        <f t="shared" si="55"/>
        <v>0</v>
      </c>
      <c r="CS16" s="48">
        <f t="shared" si="56"/>
        <v>0</v>
      </c>
      <c r="CT16" s="160">
        <f t="shared" si="57"/>
        <v>0</v>
      </c>
      <c r="CU16" s="159">
        <f t="shared" si="58"/>
        <v>0</v>
      </c>
      <c r="CV16" s="48">
        <f t="shared" si="59"/>
        <v>0</v>
      </c>
      <c r="CW16" s="160">
        <f t="shared" si="60"/>
        <v>0</v>
      </c>
    </row>
    <row r="17" spans="1:101" ht="19.5" customHeight="1">
      <c r="A17" s="41">
        <v>3</v>
      </c>
      <c r="B17" s="211"/>
      <c r="C17" s="42"/>
      <c r="D17" s="42">
        <v>1</v>
      </c>
      <c r="E17" s="44" t="e">
        <f>VLOOKUP(D17,'Formulas M'!$A$5:$V$29,G17+2,FALSE)</f>
        <v>#N/A</v>
      </c>
      <c r="F17" s="42"/>
      <c r="G17" s="42"/>
      <c r="H17" s="42"/>
      <c r="I17" s="45">
        <f>VLOOKUP(D17,'Formulas M'!$A$3:$Y$39,23,FALSE)</f>
        <v>0</v>
      </c>
      <c r="J17" s="45">
        <f>VLOOKUP(D17,'Formulas M'!$A$3:$Y$39,24,FALSE)</f>
        <v>0</v>
      </c>
      <c r="K17" s="45">
        <f>VLOOKUP(D17,'Formulas M'!$A$3:$Y$39,25,FALSE)</f>
        <v>0</v>
      </c>
      <c r="L17" s="46">
        <f t="shared" si="61"/>
        <v>0</v>
      </c>
      <c r="M17" s="214"/>
      <c r="N17" s="46">
        <f t="shared" si="62"/>
        <v>0</v>
      </c>
      <c r="O17" s="214"/>
      <c r="P17" s="46">
        <f t="shared" si="63"/>
        <v>0</v>
      </c>
      <c r="Q17" s="214"/>
      <c r="R17" s="153">
        <f t="shared" si="64"/>
        <v>0</v>
      </c>
      <c r="U17" s="159">
        <f t="shared" si="0"/>
        <v>0</v>
      </c>
      <c r="V17" s="48">
        <f t="shared" si="1"/>
        <v>0</v>
      </c>
      <c r="W17" s="160">
        <f t="shared" si="2"/>
        <v>0</v>
      </c>
      <c r="X17" s="154">
        <f t="shared" si="3"/>
        <v>0</v>
      </c>
      <c r="Y17" s="48">
        <f t="shared" si="4"/>
        <v>0</v>
      </c>
      <c r="Z17" s="48">
        <f t="shared" si="5"/>
        <v>0</v>
      </c>
      <c r="AA17" s="48">
        <f t="shared" si="6"/>
        <v>0</v>
      </c>
      <c r="AB17" s="48">
        <f t="shared" si="7"/>
        <v>0</v>
      </c>
      <c r="AC17" s="48">
        <f t="shared" si="8"/>
        <v>0</v>
      </c>
      <c r="AD17" s="48">
        <f t="shared" si="65"/>
        <v>0</v>
      </c>
      <c r="AE17" s="48">
        <f t="shared" si="9"/>
        <v>0</v>
      </c>
      <c r="AF17" s="48">
        <f t="shared" si="10"/>
        <v>0</v>
      </c>
      <c r="AG17" s="48">
        <f t="shared" si="11"/>
        <v>0</v>
      </c>
      <c r="AH17" s="48">
        <f t="shared" si="12"/>
        <v>0</v>
      </c>
      <c r="AI17" s="48">
        <f t="shared" si="13"/>
        <v>0</v>
      </c>
      <c r="AJ17" s="48">
        <f t="shared" si="14"/>
        <v>0</v>
      </c>
      <c r="AK17" s="48">
        <f t="shared" si="15"/>
        <v>0</v>
      </c>
      <c r="AL17" s="48">
        <f t="shared" si="16"/>
        <v>0</v>
      </c>
      <c r="AM17" s="48">
        <f t="shared" si="17"/>
        <v>0</v>
      </c>
      <c r="AN17" s="48">
        <f t="shared" si="18"/>
        <v>0</v>
      </c>
      <c r="AO17" s="48">
        <f t="shared" si="19"/>
        <v>0</v>
      </c>
      <c r="AP17" s="48">
        <f t="shared" si="20"/>
        <v>0</v>
      </c>
      <c r="AQ17" s="48">
        <f t="shared" si="21"/>
        <v>0</v>
      </c>
      <c r="AR17" s="48">
        <f t="shared" si="22"/>
        <v>0</v>
      </c>
      <c r="AS17" s="48">
        <f t="shared" si="23"/>
        <v>0</v>
      </c>
      <c r="AT17" s="48">
        <f t="shared" si="24"/>
        <v>0</v>
      </c>
      <c r="AU17" s="48">
        <f t="shared" si="25"/>
        <v>0</v>
      </c>
      <c r="AV17" s="48">
        <f t="shared" si="26"/>
        <v>0</v>
      </c>
      <c r="AW17" s="48">
        <f t="shared" si="27"/>
        <v>0</v>
      </c>
      <c r="AX17" s="149">
        <f t="shared" si="28"/>
        <v>0</v>
      </c>
      <c r="AZ17" s="151" t="str">
        <f>VLOOKUP(D17,'Formulas M'!$A$3:$AC$26,27,FALSE)</f>
        <v>Needle</v>
      </c>
      <c r="BA17" s="115" t="str">
        <f>VLOOKUP(D17,'Formulas M'!$A$3:$AD$26,28,FALSE)</f>
        <v>Bobbin</v>
      </c>
      <c r="BB17" s="123" t="str">
        <f>VLOOKUP(D17,'Formulas M'!$A$3:$AE$26,29,FALSE)</f>
        <v>Looper</v>
      </c>
      <c r="BC17" s="236"/>
      <c r="BD17" s="242"/>
      <c r="BE17" s="234" t="str">
        <f t="shared" si="29"/>
        <v> </v>
      </c>
      <c r="BF17" s="168" t="str">
        <f t="shared" si="66"/>
        <v> </v>
      </c>
      <c r="BG17" s="169">
        <f t="shared" si="67"/>
        <v>0</v>
      </c>
      <c r="BH17" s="170">
        <f t="shared" si="68"/>
        <v>0</v>
      </c>
      <c r="BI17" s="171">
        <f t="shared" si="30"/>
        <v>0</v>
      </c>
      <c r="BJ17" s="124">
        <f t="shared" si="31"/>
        <v>0</v>
      </c>
      <c r="BK17" s="119">
        <f t="shared" si="69"/>
        <v>0</v>
      </c>
      <c r="BL17" s="118" t="e">
        <f t="shared" si="32"/>
        <v>#N/A</v>
      </c>
      <c r="BM17" s="173">
        <f t="shared" si="70"/>
        <v>0</v>
      </c>
      <c r="BN17" s="135">
        <f t="shared" si="33"/>
        <v>0</v>
      </c>
      <c r="BO17" s="119">
        <f t="shared" si="71"/>
        <v>0</v>
      </c>
      <c r="BP17" s="118" t="e">
        <f t="shared" si="34"/>
        <v>#N/A</v>
      </c>
      <c r="BQ17" s="173">
        <f t="shared" si="72"/>
        <v>0</v>
      </c>
      <c r="BR17" s="135">
        <f t="shared" si="35"/>
        <v>0</v>
      </c>
      <c r="BS17" s="119">
        <f t="shared" si="73"/>
        <v>0</v>
      </c>
      <c r="BT17" s="118" t="e">
        <f t="shared" si="36"/>
        <v>#N/A</v>
      </c>
      <c r="BU17" s="172">
        <f t="shared" si="74"/>
        <v>0</v>
      </c>
      <c r="BZ17" s="159">
        <f t="shared" si="37"/>
        <v>0</v>
      </c>
      <c r="CA17" s="48">
        <f t="shared" si="38"/>
        <v>0</v>
      </c>
      <c r="CB17" s="160">
        <f t="shared" si="39"/>
        <v>0</v>
      </c>
      <c r="CC17" s="159">
        <f t="shared" si="40"/>
        <v>0</v>
      </c>
      <c r="CD17" s="48">
        <f t="shared" si="41"/>
        <v>0</v>
      </c>
      <c r="CE17" s="160">
        <f t="shared" si="42"/>
        <v>0</v>
      </c>
      <c r="CF17" s="159">
        <f t="shared" si="43"/>
        <v>0</v>
      </c>
      <c r="CG17" s="48">
        <f t="shared" si="44"/>
        <v>0</v>
      </c>
      <c r="CH17" s="160">
        <f t="shared" si="45"/>
        <v>0</v>
      </c>
      <c r="CI17" s="159">
        <f t="shared" si="46"/>
        <v>0</v>
      </c>
      <c r="CJ17" s="48">
        <f t="shared" si="47"/>
        <v>0</v>
      </c>
      <c r="CK17" s="160">
        <f t="shared" si="48"/>
        <v>0</v>
      </c>
      <c r="CL17" s="159">
        <f t="shared" si="49"/>
        <v>0</v>
      </c>
      <c r="CM17" s="48">
        <f t="shared" si="50"/>
        <v>0</v>
      </c>
      <c r="CN17" s="160">
        <f t="shared" si="51"/>
        <v>0</v>
      </c>
      <c r="CO17" s="159">
        <f t="shared" si="52"/>
        <v>0</v>
      </c>
      <c r="CP17" s="48">
        <f t="shared" si="53"/>
        <v>0</v>
      </c>
      <c r="CQ17" s="160">
        <f t="shared" si="54"/>
        <v>0</v>
      </c>
      <c r="CR17" s="159">
        <f t="shared" si="55"/>
        <v>0</v>
      </c>
      <c r="CS17" s="48">
        <f t="shared" si="56"/>
        <v>0</v>
      </c>
      <c r="CT17" s="160">
        <f t="shared" si="57"/>
        <v>0</v>
      </c>
      <c r="CU17" s="159">
        <f t="shared" si="58"/>
        <v>0</v>
      </c>
      <c r="CV17" s="48">
        <f t="shared" si="59"/>
        <v>0</v>
      </c>
      <c r="CW17" s="160">
        <f t="shared" si="60"/>
        <v>0</v>
      </c>
    </row>
    <row r="18" spans="1:101" ht="19.5" customHeight="1">
      <c r="A18" s="41">
        <v>4</v>
      </c>
      <c r="B18" s="211"/>
      <c r="C18" s="42"/>
      <c r="D18" s="42">
        <v>3</v>
      </c>
      <c r="E18" s="44" t="str">
        <f>VLOOKUP(D18,'Formulas M'!$A$5:$V$29,G18+2,FALSE)</f>
        <v>301 Lockstitch</v>
      </c>
      <c r="F18" s="42"/>
      <c r="G18" s="42"/>
      <c r="H18" s="42"/>
      <c r="I18" s="45">
        <f>VLOOKUP(D18,'Formulas M'!$A$3:$Y$39,23,FALSE)</f>
        <v>0.51</v>
      </c>
      <c r="J18" s="45">
        <f>VLOOKUP(D18,'Formulas M'!$A$3:$Y$39,24,FALSE)</f>
        <v>0.49</v>
      </c>
      <c r="K18" s="45">
        <f>VLOOKUP(D18,'Formulas M'!$A$3:$Y$39,25,FALSE)</f>
        <v>0</v>
      </c>
      <c r="L18" s="46">
        <f t="shared" si="61"/>
        <v>0</v>
      </c>
      <c r="M18" s="214"/>
      <c r="N18" s="46">
        <f t="shared" si="62"/>
        <v>0</v>
      </c>
      <c r="O18" s="214"/>
      <c r="P18" s="46">
        <f t="shared" si="63"/>
        <v>0</v>
      </c>
      <c r="Q18" s="214"/>
      <c r="R18" s="153">
        <f t="shared" si="64"/>
        <v>0</v>
      </c>
      <c r="U18" s="159">
        <f t="shared" si="0"/>
        <v>0</v>
      </c>
      <c r="V18" s="48">
        <f t="shared" si="1"/>
        <v>0</v>
      </c>
      <c r="W18" s="160">
        <f t="shared" si="2"/>
        <v>0</v>
      </c>
      <c r="X18" s="154">
        <f t="shared" si="3"/>
        <v>0</v>
      </c>
      <c r="Y18" s="48">
        <f t="shared" si="4"/>
        <v>0</v>
      </c>
      <c r="Z18" s="48">
        <f t="shared" si="5"/>
        <v>0</v>
      </c>
      <c r="AA18" s="48">
        <f t="shared" si="6"/>
        <v>0</v>
      </c>
      <c r="AB18" s="48">
        <f t="shared" si="7"/>
        <v>0</v>
      </c>
      <c r="AC18" s="48">
        <f t="shared" si="8"/>
        <v>0</v>
      </c>
      <c r="AD18" s="48">
        <f t="shared" si="65"/>
        <v>0</v>
      </c>
      <c r="AE18" s="48">
        <f t="shared" si="9"/>
        <v>0</v>
      </c>
      <c r="AF18" s="48">
        <f t="shared" si="10"/>
        <v>0</v>
      </c>
      <c r="AG18" s="48">
        <f t="shared" si="11"/>
        <v>0</v>
      </c>
      <c r="AH18" s="48">
        <f t="shared" si="12"/>
        <v>0</v>
      </c>
      <c r="AI18" s="48">
        <f t="shared" si="13"/>
        <v>0</v>
      </c>
      <c r="AJ18" s="48">
        <f t="shared" si="14"/>
        <v>0</v>
      </c>
      <c r="AK18" s="48">
        <f t="shared" si="15"/>
        <v>0</v>
      </c>
      <c r="AL18" s="48">
        <f t="shared" si="16"/>
        <v>0</v>
      </c>
      <c r="AM18" s="48">
        <f t="shared" si="17"/>
        <v>0</v>
      </c>
      <c r="AN18" s="48">
        <f t="shared" si="18"/>
        <v>0</v>
      </c>
      <c r="AO18" s="48">
        <f t="shared" si="19"/>
        <v>0</v>
      </c>
      <c r="AP18" s="48">
        <f t="shared" si="20"/>
        <v>0</v>
      </c>
      <c r="AQ18" s="48">
        <f t="shared" si="21"/>
        <v>0</v>
      </c>
      <c r="AR18" s="48">
        <f t="shared" si="22"/>
        <v>0</v>
      </c>
      <c r="AS18" s="48">
        <f t="shared" si="23"/>
        <v>0</v>
      </c>
      <c r="AT18" s="48">
        <f t="shared" si="24"/>
        <v>0</v>
      </c>
      <c r="AU18" s="48">
        <f t="shared" si="25"/>
        <v>0</v>
      </c>
      <c r="AV18" s="48">
        <f t="shared" si="26"/>
        <v>0</v>
      </c>
      <c r="AW18" s="48">
        <f t="shared" si="27"/>
        <v>0</v>
      </c>
      <c r="AX18" s="149">
        <f t="shared" si="28"/>
        <v>0</v>
      </c>
      <c r="AZ18" s="151">
        <f>VLOOKUP(D18,'Formulas M'!$A$3:$AC$26,27,FALSE)</f>
        <v>1</v>
      </c>
      <c r="BA18" s="115">
        <f>VLOOKUP(D18,'Formulas M'!$A$3:$AD$26,28,FALSE)</f>
        <v>1</v>
      </c>
      <c r="BB18" s="123">
        <f>VLOOKUP(D18,'Formulas M'!$A$3:$AE$26,29,FALSE)</f>
        <v>0</v>
      </c>
      <c r="BC18" s="236"/>
      <c r="BD18" s="242"/>
      <c r="BE18" s="234" t="str">
        <f t="shared" si="29"/>
        <v> </v>
      </c>
      <c r="BF18" s="168" t="str">
        <f t="shared" si="66"/>
        <v> </v>
      </c>
      <c r="BG18" s="169">
        <f t="shared" si="67"/>
        <v>0</v>
      </c>
      <c r="BH18" s="170">
        <f t="shared" si="68"/>
        <v>0</v>
      </c>
      <c r="BI18" s="171">
        <f t="shared" si="30"/>
        <v>0</v>
      </c>
      <c r="BJ18" s="124">
        <f t="shared" si="31"/>
        <v>0</v>
      </c>
      <c r="BK18" s="119">
        <f t="shared" si="69"/>
        <v>0</v>
      </c>
      <c r="BL18" s="118" t="e">
        <f t="shared" si="32"/>
        <v>#N/A</v>
      </c>
      <c r="BM18" s="173">
        <f t="shared" si="70"/>
        <v>0</v>
      </c>
      <c r="BN18" s="135">
        <f t="shared" si="33"/>
        <v>0</v>
      </c>
      <c r="BO18" s="119">
        <f t="shared" si="71"/>
        <v>0</v>
      </c>
      <c r="BP18" s="118" t="e">
        <f t="shared" si="34"/>
        <v>#N/A</v>
      </c>
      <c r="BQ18" s="173">
        <f t="shared" si="72"/>
        <v>0</v>
      </c>
      <c r="BR18" s="135">
        <f t="shared" si="35"/>
        <v>0</v>
      </c>
      <c r="BS18" s="119">
        <f t="shared" si="73"/>
        <v>0</v>
      </c>
      <c r="BT18" s="118" t="e">
        <f t="shared" si="36"/>
        <v>#N/A</v>
      </c>
      <c r="BU18" s="172">
        <f t="shared" si="74"/>
        <v>0</v>
      </c>
      <c r="BZ18" s="159">
        <f t="shared" si="37"/>
        <v>0</v>
      </c>
      <c r="CA18" s="48">
        <f t="shared" si="38"/>
        <v>0</v>
      </c>
      <c r="CB18" s="160">
        <f t="shared" si="39"/>
        <v>0</v>
      </c>
      <c r="CC18" s="159">
        <f t="shared" si="40"/>
        <v>0</v>
      </c>
      <c r="CD18" s="48">
        <f t="shared" si="41"/>
        <v>0</v>
      </c>
      <c r="CE18" s="160">
        <f t="shared" si="42"/>
        <v>0</v>
      </c>
      <c r="CF18" s="159">
        <f t="shared" si="43"/>
        <v>0</v>
      </c>
      <c r="CG18" s="48">
        <f t="shared" si="44"/>
        <v>0</v>
      </c>
      <c r="CH18" s="160">
        <f t="shared" si="45"/>
        <v>0</v>
      </c>
      <c r="CI18" s="159">
        <f t="shared" si="46"/>
        <v>0</v>
      </c>
      <c r="CJ18" s="48">
        <f t="shared" si="47"/>
        <v>0</v>
      </c>
      <c r="CK18" s="160">
        <f t="shared" si="48"/>
        <v>0</v>
      </c>
      <c r="CL18" s="159">
        <f t="shared" si="49"/>
        <v>0</v>
      </c>
      <c r="CM18" s="48">
        <f t="shared" si="50"/>
        <v>0</v>
      </c>
      <c r="CN18" s="160">
        <f t="shared" si="51"/>
        <v>0</v>
      </c>
      <c r="CO18" s="159">
        <f t="shared" si="52"/>
        <v>0</v>
      </c>
      <c r="CP18" s="48">
        <f t="shared" si="53"/>
        <v>0</v>
      </c>
      <c r="CQ18" s="160">
        <f t="shared" si="54"/>
        <v>0</v>
      </c>
      <c r="CR18" s="159">
        <f t="shared" si="55"/>
        <v>0</v>
      </c>
      <c r="CS18" s="48">
        <f t="shared" si="56"/>
        <v>0</v>
      </c>
      <c r="CT18" s="160">
        <f t="shared" si="57"/>
        <v>0</v>
      </c>
      <c r="CU18" s="159">
        <f t="shared" si="58"/>
        <v>0</v>
      </c>
      <c r="CV18" s="48">
        <f t="shared" si="59"/>
        <v>0</v>
      </c>
      <c r="CW18" s="160">
        <f t="shared" si="60"/>
        <v>0</v>
      </c>
    </row>
    <row r="19" spans="1:101" ht="19.5" customHeight="1">
      <c r="A19" s="41">
        <v>5</v>
      </c>
      <c r="B19" s="211"/>
      <c r="C19" s="42"/>
      <c r="D19" s="42">
        <v>1</v>
      </c>
      <c r="E19" s="44" t="e">
        <f>VLOOKUP(D19,'Formulas M'!$A$5:$V$29,G19+2,FALSE)</f>
        <v>#N/A</v>
      </c>
      <c r="F19" s="42"/>
      <c r="G19" s="42"/>
      <c r="H19" s="42"/>
      <c r="I19" s="45">
        <f>VLOOKUP(D19,'Formulas M'!$A$3:$Y$39,23,FALSE)</f>
        <v>0</v>
      </c>
      <c r="J19" s="45">
        <f>VLOOKUP(D19,'Formulas M'!$A$3:$Y$39,24,FALSE)</f>
        <v>0</v>
      </c>
      <c r="K19" s="45">
        <f>VLOOKUP(D19,'Formulas M'!$A$3:$Y$39,25,FALSE)</f>
        <v>0</v>
      </c>
      <c r="L19" s="46">
        <f t="shared" si="61"/>
        <v>0</v>
      </c>
      <c r="M19" s="214"/>
      <c r="N19" s="46">
        <f t="shared" si="62"/>
        <v>0</v>
      </c>
      <c r="O19" s="47"/>
      <c r="P19" s="46">
        <f t="shared" si="63"/>
        <v>0</v>
      </c>
      <c r="Q19" s="214"/>
      <c r="R19" s="153">
        <f t="shared" si="64"/>
        <v>0</v>
      </c>
      <c r="U19" s="159">
        <f t="shared" si="0"/>
        <v>0</v>
      </c>
      <c r="V19" s="48">
        <f t="shared" si="1"/>
        <v>0</v>
      </c>
      <c r="W19" s="160">
        <f t="shared" si="2"/>
        <v>0</v>
      </c>
      <c r="X19" s="154">
        <f t="shared" si="3"/>
        <v>0</v>
      </c>
      <c r="Y19" s="48">
        <f t="shared" si="4"/>
        <v>0</v>
      </c>
      <c r="Z19" s="48">
        <f t="shared" si="5"/>
        <v>0</v>
      </c>
      <c r="AA19" s="48">
        <f t="shared" si="6"/>
        <v>0</v>
      </c>
      <c r="AB19" s="48">
        <f t="shared" si="7"/>
        <v>0</v>
      </c>
      <c r="AC19" s="48">
        <f t="shared" si="8"/>
        <v>0</v>
      </c>
      <c r="AD19" s="48">
        <f t="shared" si="65"/>
        <v>0</v>
      </c>
      <c r="AE19" s="48">
        <f t="shared" si="9"/>
        <v>0</v>
      </c>
      <c r="AF19" s="48">
        <f t="shared" si="10"/>
        <v>0</v>
      </c>
      <c r="AG19" s="48">
        <f t="shared" si="11"/>
        <v>0</v>
      </c>
      <c r="AH19" s="48">
        <f t="shared" si="12"/>
        <v>0</v>
      </c>
      <c r="AI19" s="48">
        <f t="shared" si="13"/>
        <v>0</v>
      </c>
      <c r="AJ19" s="48">
        <f t="shared" si="14"/>
        <v>0</v>
      </c>
      <c r="AK19" s="48">
        <f t="shared" si="15"/>
        <v>0</v>
      </c>
      <c r="AL19" s="48">
        <f t="shared" si="16"/>
        <v>0</v>
      </c>
      <c r="AM19" s="48">
        <f t="shared" si="17"/>
        <v>0</v>
      </c>
      <c r="AN19" s="48">
        <f t="shared" si="18"/>
        <v>0</v>
      </c>
      <c r="AO19" s="48">
        <f t="shared" si="19"/>
        <v>0</v>
      </c>
      <c r="AP19" s="48">
        <f t="shared" si="20"/>
        <v>0</v>
      </c>
      <c r="AQ19" s="48">
        <f t="shared" si="21"/>
        <v>0</v>
      </c>
      <c r="AR19" s="48">
        <f t="shared" si="22"/>
        <v>0</v>
      </c>
      <c r="AS19" s="48">
        <f t="shared" si="23"/>
        <v>0</v>
      </c>
      <c r="AT19" s="48">
        <f t="shared" si="24"/>
        <v>0</v>
      </c>
      <c r="AU19" s="48">
        <f t="shared" si="25"/>
        <v>0</v>
      </c>
      <c r="AV19" s="48">
        <f t="shared" si="26"/>
        <v>0</v>
      </c>
      <c r="AW19" s="48">
        <f t="shared" si="27"/>
        <v>0</v>
      </c>
      <c r="AX19" s="149">
        <f t="shared" si="28"/>
        <v>0</v>
      </c>
      <c r="AZ19" s="151" t="str">
        <f>VLOOKUP(D19,'Formulas M'!$A$3:$AC$26,27,FALSE)</f>
        <v>Needle</v>
      </c>
      <c r="BA19" s="115" t="str">
        <f>VLOOKUP(D19,'Formulas M'!$A$3:$AD$26,28,FALSE)</f>
        <v>Bobbin</v>
      </c>
      <c r="BB19" s="123" t="str">
        <f>VLOOKUP(D19,'Formulas M'!$A$3:$AE$26,29,FALSE)</f>
        <v>Looper</v>
      </c>
      <c r="BC19" s="236"/>
      <c r="BD19" s="242"/>
      <c r="BE19" s="234" t="str">
        <f t="shared" si="29"/>
        <v> </v>
      </c>
      <c r="BF19" s="168" t="str">
        <f t="shared" si="66"/>
        <v> </v>
      </c>
      <c r="BG19" s="169">
        <f t="shared" si="67"/>
        <v>0</v>
      </c>
      <c r="BH19" s="170">
        <f t="shared" si="68"/>
        <v>0</v>
      </c>
      <c r="BI19" s="171">
        <f t="shared" si="30"/>
        <v>0</v>
      </c>
      <c r="BJ19" s="124">
        <f t="shared" si="31"/>
        <v>0</v>
      </c>
      <c r="BK19" s="119">
        <f t="shared" si="69"/>
        <v>0</v>
      </c>
      <c r="BL19" s="118" t="e">
        <f t="shared" si="32"/>
        <v>#N/A</v>
      </c>
      <c r="BM19" s="173">
        <f t="shared" si="70"/>
        <v>0</v>
      </c>
      <c r="BN19" s="135">
        <f t="shared" si="33"/>
        <v>0</v>
      </c>
      <c r="BO19" s="119">
        <f t="shared" si="71"/>
        <v>0</v>
      </c>
      <c r="BP19" s="118" t="e">
        <f t="shared" si="34"/>
        <v>#N/A</v>
      </c>
      <c r="BQ19" s="173">
        <f t="shared" si="72"/>
        <v>0</v>
      </c>
      <c r="BR19" s="135">
        <f t="shared" si="35"/>
        <v>0</v>
      </c>
      <c r="BS19" s="119">
        <f t="shared" si="73"/>
        <v>0</v>
      </c>
      <c r="BT19" s="118" t="e">
        <f t="shared" si="36"/>
        <v>#N/A</v>
      </c>
      <c r="BU19" s="172">
        <f t="shared" si="74"/>
        <v>0</v>
      </c>
      <c r="BZ19" s="159">
        <f t="shared" si="37"/>
        <v>0</v>
      </c>
      <c r="CA19" s="48">
        <f t="shared" si="38"/>
        <v>0</v>
      </c>
      <c r="CB19" s="160">
        <f t="shared" si="39"/>
        <v>0</v>
      </c>
      <c r="CC19" s="159">
        <f t="shared" si="40"/>
        <v>0</v>
      </c>
      <c r="CD19" s="48">
        <f t="shared" si="41"/>
        <v>0</v>
      </c>
      <c r="CE19" s="160">
        <f t="shared" si="42"/>
        <v>0</v>
      </c>
      <c r="CF19" s="159">
        <f t="shared" si="43"/>
        <v>0</v>
      </c>
      <c r="CG19" s="48">
        <f t="shared" si="44"/>
        <v>0</v>
      </c>
      <c r="CH19" s="160">
        <f t="shared" si="45"/>
        <v>0</v>
      </c>
      <c r="CI19" s="159">
        <f t="shared" si="46"/>
        <v>0</v>
      </c>
      <c r="CJ19" s="48">
        <f t="shared" si="47"/>
        <v>0</v>
      </c>
      <c r="CK19" s="160">
        <f t="shared" si="48"/>
        <v>0</v>
      </c>
      <c r="CL19" s="159">
        <f t="shared" si="49"/>
        <v>0</v>
      </c>
      <c r="CM19" s="48">
        <f t="shared" si="50"/>
        <v>0</v>
      </c>
      <c r="CN19" s="160">
        <f t="shared" si="51"/>
        <v>0</v>
      </c>
      <c r="CO19" s="159">
        <f t="shared" si="52"/>
        <v>0</v>
      </c>
      <c r="CP19" s="48">
        <f t="shared" si="53"/>
        <v>0</v>
      </c>
      <c r="CQ19" s="160">
        <f t="shared" si="54"/>
        <v>0</v>
      </c>
      <c r="CR19" s="159">
        <f t="shared" si="55"/>
        <v>0</v>
      </c>
      <c r="CS19" s="48">
        <f t="shared" si="56"/>
        <v>0</v>
      </c>
      <c r="CT19" s="160">
        <f t="shared" si="57"/>
        <v>0</v>
      </c>
      <c r="CU19" s="159">
        <f t="shared" si="58"/>
        <v>0</v>
      </c>
      <c r="CV19" s="48">
        <f t="shared" si="59"/>
        <v>0</v>
      </c>
      <c r="CW19" s="160">
        <f t="shared" si="60"/>
        <v>0</v>
      </c>
    </row>
    <row r="20" spans="1:101" ht="19.5" customHeight="1">
      <c r="A20" s="41">
        <v>6</v>
      </c>
      <c r="B20" s="211"/>
      <c r="C20" s="42"/>
      <c r="D20" s="42">
        <v>1</v>
      </c>
      <c r="E20" s="44" t="e">
        <f>VLOOKUP(D20,'Formulas M'!$A$5:$V$29,G20+2,FALSE)</f>
        <v>#N/A</v>
      </c>
      <c r="F20" s="42"/>
      <c r="G20" s="42"/>
      <c r="H20" s="42"/>
      <c r="I20" s="45">
        <f>VLOOKUP(D20,'Formulas M'!$A$3:$Y$39,23,FALSE)</f>
        <v>0</v>
      </c>
      <c r="J20" s="45">
        <f>VLOOKUP(D20,'Formulas M'!$A$3:$Y$39,24,FALSE)</f>
        <v>0</v>
      </c>
      <c r="K20" s="45">
        <f>VLOOKUP(D20,'Formulas M'!$A$3:$Y$39,25,FALSE)</f>
        <v>0</v>
      </c>
      <c r="L20" s="46">
        <f t="shared" si="61"/>
        <v>0</v>
      </c>
      <c r="M20" s="214"/>
      <c r="N20" s="46">
        <f t="shared" si="62"/>
        <v>0</v>
      </c>
      <c r="O20" s="214"/>
      <c r="P20" s="46">
        <f t="shared" si="63"/>
        <v>0</v>
      </c>
      <c r="Q20" s="214"/>
      <c r="R20" s="153">
        <f t="shared" si="64"/>
        <v>0</v>
      </c>
      <c r="U20" s="159">
        <f t="shared" si="0"/>
        <v>0</v>
      </c>
      <c r="V20" s="48">
        <f t="shared" si="1"/>
        <v>0</v>
      </c>
      <c r="W20" s="160">
        <f t="shared" si="2"/>
        <v>0</v>
      </c>
      <c r="X20" s="154">
        <f t="shared" si="3"/>
        <v>0</v>
      </c>
      <c r="Y20" s="48">
        <f t="shared" si="4"/>
        <v>0</v>
      </c>
      <c r="Z20" s="48">
        <f t="shared" si="5"/>
        <v>0</v>
      </c>
      <c r="AA20" s="48">
        <f t="shared" si="6"/>
        <v>0</v>
      </c>
      <c r="AB20" s="48">
        <f t="shared" si="7"/>
        <v>0</v>
      </c>
      <c r="AC20" s="48">
        <f t="shared" si="8"/>
        <v>0</v>
      </c>
      <c r="AD20" s="48">
        <f t="shared" si="65"/>
        <v>0</v>
      </c>
      <c r="AE20" s="48">
        <f t="shared" si="9"/>
        <v>0</v>
      </c>
      <c r="AF20" s="48">
        <f t="shared" si="10"/>
        <v>0</v>
      </c>
      <c r="AG20" s="48">
        <f t="shared" si="11"/>
        <v>0</v>
      </c>
      <c r="AH20" s="48">
        <f t="shared" si="12"/>
        <v>0</v>
      </c>
      <c r="AI20" s="48">
        <f t="shared" si="13"/>
        <v>0</v>
      </c>
      <c r="AJ20" s="48">
        <f t="shared" si="14"/>
        <v>0</v>
      </c>
      <c r="AK20" s="48">
        <f t="shared" si="15"/>
        <v>0</v>
      </c>
      <c r="AL20" s="48">
        <f t="shared" si="16"/>
        <v>0</v>
      </c>
      <c r="AM20" s="48">
        <f t="shared" si="17"/>
        <v>0</v>
      </c>
      <c r="AN20" s="48">
        <f t="shared" si="18"/>
        <v>0</v>
      </c>
      <c r="AO20" s="48">
        <f t="shared" si="19"/>
        <v>0</v>
      </c>
      <c r="AP20" s="48">
        <f t="shared" si="20"/>
        <v>0</v>
      </c>
      <c r="AQ20" s="48">
        <f t="shared" si="21"/>
        <v>0</v>
      </c>
      <c r="AR20" s="48">
        <f t="shared" si="22"/>
        <v>0</v>
      </c>
      <c r="AS20" s="48">
        <f t="shared" si="23"/>
        <v>0</v>
      </c>
      <c r="AT20" s="48">
        <f t="shared" si="24"/>
        <v>0</v>
      </c>
      <c r="AU20" s="48">
        <f t="shared" si="25"/>
        <v>0</v>
      </c>
      <c r="AV20" s="48">
        <f t="shared" si="26"/>
        <v>0</v>
      </c>
      <c r="AW20" s="48">
        <f t="shared" si="27"/>
        <v>0</v>
      </c>
      <c r="AX20" s="149">
        <f t="shared" si="28"/>
        <v>0</v>
      </c>
      <c r="AZ20" s="151" t="str">
        <f>VLOOKUP(D20,'Formulas M'!$A$3:$AC$26,27,FALSE)</f>
        <v>Needle</v>
      </c>
      <c r="BA20" s="115" t="str">
        <f>VLOOKUP(D20,'Formulas M'!$A$3:$AD$26,28,FALSE)</f>
        <v>Bobbin</v>
      </c>
      <c r="BB20" s="123" t="str">
        <f>VLOOKUP(D20,'Formulas M'!$A$3:$AE$26,29,FALSE)</f>
        <v>Looper</v>
      </c>
      <c r="BC20" s="236"/>
      <c r="BD20" s="242"/>
      <c r="BE20" s="234" t="str">
        <f t="shared" si="29"/>
        <v> </v>
      </c>
      <c r="BF20" s="168" t="str">
        <f t="shared" si="66"/>
        <v> </v>
      </c>
      <c r="BG20" s="169">
        <f t="shared" si="67"/>
        <v>0</v>
      </c>
      <c r="BH20" s="170">
        <f t="shared" si="68"/>
        <v>0</v>
      </c>
      <c r="BI20" s="171">
        <f t="shared" si="30"/>
        <v>0</v>
      </c>
      <c r="BJ20" s="124">
        <f t="shared" si="31"/>
        <v>0</v>
      </c>
      <c r="BK20" s="119">
        <f t="shared" si="69"/>
        <v>0</v>
      </c>
      <c r="BL20" s="118" t="e">
        <f t="shared" si="32"/>
        <v>#N/A</v>
      </c>
      <c r="BM20" s="173">
        <f t="shared" si="70"/>
        <v>0</v>
      </c>
      <c r="BN20" s="135">
        <f t="shared" si="33"/>
        <v>0</v>
      </c>
      <c r="BO20" s="119">
        <f t="shared" si="71"/>
        <v>0</v>
      </c>
      <c r="BP20" s="118" t="e">
        <f t="shared" si="34"/>
        <v>#N/A</v>
      </c>
      <c r="BQ20" s="173">
        <f t="shared" si="72"/>
        <v>0</v>
      </c>
      <c r="BR20" s="135">
        <f t="shared" si="35"/>
        <v>0</v>
      </c>
      <c r="BS20" s="119">
        <f t="shared" si="73"/>
        <v>0</v>
      </c>
      <c r="BT20" s="118" t="e">
        <f t="shared" si="36"/>
        <v>#N/A</v>
      </c>
      <c r="BU20" s="172">
        <f t="shared" si="74"/>
        <v>0</v>
      </c>
      <c r="BZ20" s="159">
        <f t="shared" si="37"/>
        <v>0</v>
      </c>
      <c r="CA20" s="48">
        <f t="shared" si="38"/>
        <v>0</v>
      </c>
      <c r="CB20" s="160">
        <f t="shared" si="39"/>
        <v>0</v>
      </c>
      <c r="CC20" s="159">
        <f t="shared" si="40"/>
        <v>0</v>
      </c>
      <c r="CD20" s="48">
        <f t="shared" si="41"/>
        <v>0</v>
      </c>
      <c r="CE20" s="160">
        <f t="shared" si="42"/>
        <v>0</v>
      </c>
      <c r="CF20" s="159">
        <f t="shared" si="43"/>
        <v>0</v>
      </c>
      <c r="CG20" s="48">
        <f t="shared" si="44"/>
        <v>0</v>
      </c>
      <c r="CH20" s="160">
        <f t="shared" si="45"/>
        <v>0</v>
      </c>
      <c r="CI20" s="159">
        <f t="shared" si="46"/>
        <v>0</v>
      </c>
      <c r="CJ20" s="48">
        <f t="shared" si="47"/>
        <v>0</v>
      </c>
      <c r="CK20" s="160">
        <f t="shared" si="48"/>
        <v>0</v>
      </c>
      <c r="CL20" s="159">
        <f t="shared" si="49"/>
        <v>0</v>
      </c>
      <c r="CM20" s="48">
        <f t="shared" si="50"/>
        <v>0</v>
      </c>
      <c r="CN20" s="160">
        <f t="shared" si="51"/>
        <v>0</v>
      </c>
      <c r="CO20" s="159">
        <f t="shared" si="52"/>
        <v>0</v>
      </c>
      <c r="CP20" s="48">
        <f t="shared" si="53"/>
        <v>0</v>
      </c>
      <c r="CQ20" s="160">
        <f t="shared" si="54"/>
        <v>0</v>
      </c>
      <c r="CR20" s="159">
        <f t="shared" si="55"/>
        <v>0</v>
      </c>
      <c r="CS20" s="48">
        <f t="shared" si="56"/>
        <v>0</v>
      </c>
      <c r="CT20" s="160">
        <f t="shared" si="57"/>
        <v>0</v>
      </c>
      <c r="CU20" s="159">
        <f t="shared" si="58"/>
        <v>0</v>
      </c>
      <c r="CV20" s="48">
        <f t="shared" si="59"/>
        <v>0</v>
      </c>
      <c r="CW20" s="160">
        <f t="shared" si="60"/>
        <v>0</v>
      </c>
    </row>
    <row r="21" spans="1:101" ht="19.5" customHeight="1">
      <c r="A21" s="41">
        <v>7</v>
      </c>
      <c r="B21" s="211"/>
      <c r="C21" s="42"/>
      <c r="D21" s="42">
        <v>1</v>
      </c>
      <c r="E21" s="44" t="e">
        <f>VLOOKUP(D21,'Formulas M'!$A$5:$V$29,G21+2,FALSE)</f>
        <v>#N/A</v>
      </c>
      <c r="F21" s="42"/>
      <c r="G21" s="42"/>
      <c r="H21" s="42"/>
      <c r="I21" s="45">
        <f>VLOOKUP(D21,'Formulas M'!$A$3:$Y$39,23,FALSE)</f>
        <v>0</v>
      </c>
      <c r="J21" s="45">
        <f>VLOOKUP(D21,'Formulas M'!$A$3:$Y$39,24,FALSE)</f>
        <v>0</v>
      </c>
      <c r="K21" s="45">
        <f>VLOOKUP(D21,'Formulas M'!$A$3:$Y$39,25,FALSE)</f>
        <v>0</v>
      </c>
      <c r="L21" s="46">
        <f t="shared" si="61"/>
        <v>0</v>
      </c>
      <c r="M21" s="214"/>
      <c r="N21" s="46">
        <f t="shared" si="62"/>
        <v>0</v>
      </c>
      <c r="O21" s="47"/>
      <c r="P21" s="46">
        <f t="shared" si="63"/>
        <v>0</v>
      </c>
      <c r="Q21" s="214"/>
      <c r="R21" s="153">
        <f t="shared" si="64"/>
        <v>0</v>
      </c>
      <c r="U21" s="159">
        <f t="shared" si="0"/>
        <v>0</v>
      </c>
      <c r="V21" s="48">
        <f t="shared" si="1"/>
        <v>0</v>
      </c>
      <c r="W21" s="160">
        <f t="shared" si="2"/>
        <v>0</v>
      </c>
      <c r="X21" s="154">
        <f t="shared" si="3"/>
        <v>0</v>
      </c>
      <c r="Y21" s="48">
        <f t="shared" si="4"/>
        <v>0</v>
      </c>
      <c r="Z21" s="48">
        <f t="shared" si="5"/>
        <v>0</v>
      </c>
      <c r="AA21" s="48">
        <f t="shared" si="6"/>
        <v>0</v>
      </c>
      <c r="AB21" s="48">
        <f t="shared" si="7"/>
        <v>0</v>
      </c>
      <c r="AC21" s="48">
        <f t="shared" si="8"/>
        <v>0</v>
      </c>
      <c r="AD21" s="48">
        <f t="shared" si="65"/>
        <v>0</v>
      </c>
      <c r="AE21" s="48">
        <f t="shared" si="9"/>
        <v>0</v>
      </c>
      <c r="AF21" s="48">
        <f t="shared" si="10"/>
        <v>0</v>
      </c>
      <c r="AG21" s="48">
        <f t="shared" si="11"/>
        <v>0</v>
      </c>
      <c r="AH21" s="48">
        <f t="shared" si="12"/>
        <v>0</v>
      </c>
      <c r="AI21" s="48">
        <f t="shared" si="13"/>
        <v>0</v>
      </c>
      <c r="AJ21" s="48">
        <f t="shared" si="14"/>
        <v>0</v>
      </c>
      <c r="AK21" s="48">
        <f t="shared" si="15"/>
        <v>0</v>
      </c>
      <c r="AL21" s="48">
        <f t="shared" si="16"/>
        <v>0</v>
      </c>
      <c r="AM21" s="48">
        <f t="shared" si="17"/>
        <v>0</v>
      </c>
      <c r="AN21" s="48">
        <f t="shared" si="18"/>
        <v>0</v>
      </c>
      <c r="AO21" s="48">
        <f t="shared" si="19"/>
        <v>0</v>
      </c>
      <c r="AP21" s="48">
        <f t="shared" si="20"/>
        <v>0</v>
      </c>
      <c r="AQ21" s="48">
        <f t="shared" si="21"/>
        <v>0</v>
      </c>
      <c r="AR21" s="48">
        <f t="shared" si="22"/>
        <v>0</v>
      </c>
      <c r="AS21" s="48">
        <f t="shared" si="23"/>
        <v>0</v>
      </c>
      <c r="AT21" s="48">
        <f t="shared" si="24"/>
        <v>0</v>
      </c>
      <c r="AU21" s="48">
        <f t="shared" si="25"/>
        <v>0</v>
      </c>
      <c r="AV21" s="48">
        <f t="shared" si="26"/>
        <v>0</v>
      </c>
      <c r="AW21" s="48">
        <f t="shared" si="27"/>
        <v>0</v>
      </c>
      <c r="AX21" s="149">
        <f t="shared" si="28"/>
        <v>0</v>
      </c>
      <c r="AZ21" s="151" t="str">
        <f>VLOOKUP(D21,'Formulas M'!$A$3:$AC$26,27,FALSE)</f>
        <v>Needle</v>
      </c>
      <c r="BA21" s="115" t="str">
        <f>VLOOKUP(D21,'Formulas M'!$A$3:$AD$26,28,FALSE)</f>
        <v>Bobbin</v>
      </c>
      <c r="BB21" s="123" t="str">
        <f>VLOOKUP(D21,'Formulas M'!$A$3:$AE$26,29,FALSE)</f>
        <v>Looper</v>
      </c>
      <c r="BC21" s="236"/>
      <c r="BD21" s="242"/>
      <c r="BE21" s="234" t="str">
        <f t="shared" si="29"/>
        <v> </v>
      </c>
      <c r="BF21" s="168" t="str">
        <f t="shared" si="66"/>
        <v> </v>
      </c>
      <c r="BG21" s="169">
        <f t="shared" si="67"/>
        <v>0</v>
      </c>
      <c r="BH21" s="170">
        <f t="shared" si="68"/>
        <v>0</v>
      </c>
      <c r="BI21" s="171">
        <f t="shared" si="30"/>
        <v>0</v>
      </c>
      <c r="BJ21" s="124">
        <f t="shared" si="31"/>
        <v>0</v>
      </c>
      <c r="BK21" s="119">
        <f t="shared" si="69"/>
        <v>0</v>
      </c>
      <c r="BL21" s="118" t="e">
        <f t="shared" si="32"/>
        <v>#N/A</v>
      </c>
      <c r="BM21" s="173">
        <f t="shared" si="70"/>
        <v>0</v>
      </c>
      <c r="BN21" s="135">
        <f t="shared" si="33"/>
        <v>0</v>
      </c>
      <c r="BO21" s="119">
        <f t="shared" si="71"/>
        <v>0</v>
      </c>
      <c r="BP21" s="118" t="e">
        <f t="shared" si="34"/>
        <v>#N/A</v>
      </c>
      <c r="BQ21" s="173">
        <f t="shared" si="72"/>
        <v>0</v>
      </c>
      <c r="BR21" s="135">
        <f t="shared" si="35"/>
        <v>0</v>
      </c>
      <c r="BS21" s="119">
        <f t="shared" si="73"/>
        <v>0</v>
      </c>
      <c r="BT21" s="118" t="e">
        <f t="shared" si="36"/>
        <v>#N/A</v>
      </c>
      <c r="BU21" s="172">
        <f t="shared" si="74"/>
        <v>0</v>
      </c>
      <c r="BZ21" s="159">
        <f t="shared" si="37"/>
        <v>0</v>
      </c>
      <c r="CA21" s="48">
        <f t="shared" si="38"/>
        <v>0</v>
      </c>
      <c r="CB21" s="160">
        <f t="shared" si="39"/>
        <v>0</v>
      </c>
      <c r="CC21" s="159">
        <f t="shared" si="40"/>
        <v>0</v>
      </c>
      <c r="CD21" s="48">
        <f t="shared" si="41"/>
        <v>0</v>
      </c>
      <c r="CE21" s="160">
        <f t="shared" si="42"/>
        <v>0</v>
      </c>
      <c r="CF21" s="159">
        <f t="shared" si="43"/>
        <v>0</v>
      </c>
      <c r="CG21" s="48">
        <f t="shared" si="44"/>
        <v>0</v>
      </c>
      <c r="CH21" s="160">
        <f t="shared" si="45"/>
        <v>0</v>
      </c>
      <c r="CI21" s="159">
        <f t="shared" si="46"/>
        <v>0</v>
      </c>
      <c r="CJ21" s="48">
        <f t="shared" si="47"/>
        <v>0</v>
      </c>
      <c r="CK21" s="160">
        <f t="shared" si="48"/>
        <v>0</v>
      </c>
      <c r="CL21" s="159">
        <f t="shared" si="49"/>
        <v>0</v>
      </c>
      <c r="CM21" s="48">
        <f t="shared" si="50"/>
        <v>0</v>
      </c>
      <c r="CN21" s="160">
        <f t="shared" si="51"/>
        <v>0</v>
      </c>
      <c r="CO21" s="159">
        <f t="shared" si="52"/>
        <v>0</v>
      </c>
      <c r="CP21" s="48">
        <f t="shared" si="53"/>
        <v>0</v>
      </c>
      <c r="CQ21" s="160">
        <f t="shared" si="54"/>
        <v>0</v>
      </c>
      <c r="CR21" s="159">
        <f t="shared" si="55"/>
        <v>0</v>
      </c>
      <c r="CS21" s="48">
        <f t="shared" si="56"/>
        <v>0</v>
      </c>
      <c r="CT21" s="160">
        <f t="shared" si="57"/>
        <v>0</v>
      </c>
      <c r="CU21" s="159">
        <f t="shared" si="58"/>
        <v>0</v>
      </c>
      <c r="CV21" s="48">
        <f t="shared" si="59"/>
        <v>0</v>
      </c>
      <c r="CW21" s="160">
        <f t="shared" si="60"/>
        <v>0</v>
      </c>
    </row>
    <row r="22" spans="1:101" ht="20.25" customHeight="1">
      <c r="A22" s="41">
        <v>8</v>
      </c>
      <c r="B22" s="211"/>
      <c r="C22" s="42">
        <v>301</v>
      </c>
      <c r="D22" s="43">
        <v>1</v>
      </c>
      <c r="E22" s="44" t="e">
        <f>VLOOKUP(D22,'Formulas M'!$A$5:$V$29,G22+2,FALSE)</f>
        <v>#N/A</v>
      </c>
      <c r="F22" s="42"/>
      <c r="G22" s="42"/>
      <c r="H22" s="42"/>
      <c r="I22" s="45">
        <f>VLOOKUP(D22,'Formulas M'!$A$3:$Y$39,23,FALSE)</f>
        <v>0</v>
      </c>
      <c r="J22" s="45">
        <f>VLOOKUP(D22,'Formulas M'!$A$3:$Y$39,24,FALSE)</f>
        <v>0</v>
      </c>
      <c r="K22" s="45">
        <f>VLOOKUP(D22,'Formulas M'!$A$3:$Y$39,25,FALSE)</f>
        <v>0</v>
      </c>
      <c r="L22" s="46">
        <f>IF(ISERROR(I22*R22),0,(I22*R22))</f>
        <v>0</v>
      </c>
      <c r="M22" s="214"/>
      <c r="N22" s="46">
        <f>IF(ISERROR(J22*R22),0,(J22*R22))</f>
        <v>0</v>
      </c>
      <c r="O22" s="214"/>
      <c r="P22" s="46">
        <f>IF(ISERROR(K22*R22),0,(K22*R22))</f>
        <v>0</v>
      </c>
      <c r="Q22" s="214"/>
      <c r="R22" s="153">
        <f t="shared" si="64"/>
        <v>0</v>
      </c>
      <c r="U22" s="159">
        <f t="shared" si="0"/>
        <v>0</v>
      </c>
      <c r="V22" s="48">
        <f t="shared" si="1"/>
        <v>0</v>
      </c>
      <c r="W22" s="160">
        <f t="shared" si="2"/>
        <v>0</v>
      </c>
      <c r="X22" s="154">
        <f t="shared" si="3"/>
        <v>0</v>
      </c>
      <c r="Y22" s="48">
        <f t="shared" si="4"/>
        <v>0</v>
      </c>
      <c r="Z22" s="48">
        <f t="shared" si="5"/>
        <v>0</v>
      </c>
      <c r="AA22" s="48">
        <f t="shared" si="6"/>
        <v>0</v>
      </c>
      <c r="AB22" s="48">
        <f t="shared" si="7"/>
        <v>0</v>
      </c>
      <c r="AC22" s="48">
        <f t="shared" si="8"/>
        <v>0</v>
      </c>
      <c r="AD22" s="48">
        <f>IF($B$74="0",0,IF($M22=$B$74,$L22,0))</f>
        <v>0</v>
      </c>
      <c r="AE22" s="48">
        <f t="shared" si="9"/>
        <v>0</v>
      </c>
      <c r="AF22" s="48">
        <f t="shared" si="10"/>
        <v>0</v>
      </c>
      <c r="AG22" s="48">
        <f t="shared" si="11"/>
        <v>0</v>
      </c>
      <c r="AH22" s="48">
        <f t="shared" si="12"/>
        <v>0</v>
      </c>
      <c r="AI22" s="48">
        <f t="shared" si="13"/>
        <v>0</v>
      </c>
      <c r="AJ22" s="48">
        <f t="shared" si="14"/>
        <v>0</v>
      </c>
      <c r="AK22" s="48">
        <f t="shared" si="15"/>
        <v>0</v>
      </c>
      <c r="AL22" s="48">
        <f t="shared" si="16"/>
        <v>0</v>
      </c>
      <c r="AM22" s="48">
        <f t="shared" si="17"/>
        <v>0</v>
      </c>
      <c r="AN22" s="48">
        <f t="shared" si="18"/>
        <v>0</v>
      </c>
      <c r="AO22" s="48">
        <f t="shared" si="19"/>
        <v>0</v>
      </c>
      <c r="AP22" s="48">
        <f t="shared" si="20"/>
        <v>0</v>
      </c>
      <c r="AQ22" s="48">
        <f t="shared" si="21"/>
        <v>0</v>
      </c>
      <c r="AR22" s="48">
        <f t="shared" si="22"/>
        <v>0</v>
      </c>
      <c r="AS22" s="48">
        <f t="shared" si="23"/>
        <v>0</v>
      </c>
      <c r="AT22" s="48">
        <f t="shared" si="24"/>
        <v>0</v>
      </c>
      <c r="AU22" s="48">
        <f t="shared" si="25"/>
        <v>0</v>
      </c>
      <c r="AV22" s="48">
        <f t="shared" si="26"/>
        <v>0</v>
      </c>
      <c r="AW22" s="48">
        <f t="shared" si="27"/>
        <v>0</v>
      </c>
      <c r="AX22" s="149">
        <f t="shared" si="28"/>
        <v>0</v>
      </c>
      <c r="AZ22" s="151" t="str">
        <f>VLOOKUP(D22,'Formulas M'!$A$3:$AC$26,27,FALSE)</f>
        <v>Needle</v>
      </c>
      <c r="BA22" s="115" t="str">
        <f>VLOOKUP(D22,'Formulas M'!$A$3:$AD$26,28,FALSE)</f>
        <v>Bobbin</v>
      </c>
      <c r="BB22" s="123" t="str">
        <f>VLOOKUP(D22,'Formulas M'!$A$3:$AE$26,29,FALSE)</f>
        <v>Looper</v>
      </c>
      <c r="BC22" s="236"/>
      <c r="BD22" s="242"/>
      <c r="BE22" s="234" t="str">
        <f t="shared" si="29"/>
        <v> </v>
      </c>
      <c r="BF22" s="168" t="str">
        <f t="shared" si="66"/>
        <v> </v>
      </c>
      <c r="BG22" s="169">
        <f>IF(ISERROR(BF22*AZ22),0,BF22*AZ22)</f>
        <v>0</v>
      </c>
      <c r="BH22" s="170">
        <f>IF(ISERROR(BF22*BA22),0,BF22*BA22)</f>
        <v>0</v>
      </c>
      <c r="BI22" s="171">
        <f t="shared" si="30"/>
        <v>0</v>
      </c>
      <c r="BJ22" s="124">
        <f t="shared" si="31"/>
        <v>0</v>
      </c>
      <c r="BK22" s="119">
        <f>M22</f>
        <v>0</v>
      </c>
      <c r="BL22" s="118" t="e">
        <f t="shared" si="32"/>
        <v>#N/A</v>
      </c>
      <c r="BM22" s="173">
        <f>IF(ISERROR(BJ22/BL22),0,(BJ22/BL22))</f>
        <v>0</v>
      </c>
      <c r="BN22" s="135">
        <f t="shared" si="33"/>
        <v>0</v>
      </c>
      <c r="BO22" s="119">
        <f>O22</f>
        <v>0</v>
      </c>
      <c r="BP22" s="118" t="e">
        <f t="shared" si="34"/>
        <v>#N/A</v>
      </c>
      <c r="BQ22" s="173">
        <f>IF(ISERROR(BN22/BP22),0,(BN22/BP22))</f>
        <v>0</v>
      </c>
      <c r="BR22" s="135">
        <f t="shared" si="35"/>
        <v>0</v>
      </c>
      <c r="BS22" s="119">
        <f>Q22</f>
        <v>0</v>
      </c>
      <c r="BT22" s="118" t="e">
        <f t="shared" si="36"/>
        <v>#N/A</v>
      </c>
      <c r="BU22" s="172">
        <f>IF(ISERROR(BR22/BT22),0,(BR22/BT22))</f>
        <v>0</v>
      </c>
      <c r="BZ22" s="159">
        <f t="shared" si="37"/>
        <v>0</v>
      </c>
      <c r="CA22" s="48">
        <f t="shared" si="38"/>
        <v>0</v>
      </c>
      <c r="CB22" s="160">
        <f t="shared" si="39"/>
        <v>0</v>
      </c>
      <c r="CC22" s="159">
        <f t="shared" si="40"/>
        <v>0</v>
      </c>
      <c r="CD22" s="48">
        <f t="shared" si="41"/>
        <v>0</v>
      </c>
      <c r="CE22" s="160">
        <f t="shared" si="42"/>
        <v>0</v>
      </c>
      <c r="CF22" s="159">
        <f t="shared" si="43"/>
        <v>0</v>
      </c>
      <c r="CG22" s="48">
        <f t="shared" si="44"/>
        <v>0</v>
      </c>
      <c r="CH22" s="160">
        <f t="shared" si="45"/>
        <v>0</v>
      </c>
      <c r="CI22" s="159">
        <f t="shared" si="46"/>
        <v>0</v>
      </c>
      <c r="CJ22" s="48">
        <f t="shared" si="47"/>
        <v>0</v>
      </c>
      <c r="CK22" s="160">
        <f t="shared" si="48"/>
        <v>0</v>
      </c>
      <c r="CL22" s="159">
        <f t="shared" si="49"/>
        <v>0</v>
      </c>
      <c r="CM22" s="48">
        <f t="shared" si="50"/>
        <v>0</v>
      </c>
      <c r="CN22" s="160">
        <f t="shared" si="51"/>
        <v>0</v>
      </c>
      <c r="CO22" s="159">
        <f t="shared" si="52"/>
        <v>0</v>
      </c>
      <c r="CP22" s="48">
        <f t="shared" si="53"/>
        <v>0</v>
      </c>
      <c r="CQ22" s="160">
        <f t="shared" si="54"/>
        <v>0</v>
      </c>
      <c r="CR22" s="159">
        <f t="shared" si="55"/>
        <v>0</v>
      </c>
      <c r="CS22" s="48">
        <f t="shared" si="56"/>
        <v>0</v>
      </c>
      <c r="CT22" s="160">
        <f t="shared" si="57"/>
        <v>0</v>
      </c>
      <c r="CU22" s="159">
        <f t="shared" si="58"/>
        <v>0</v>
      </c>
      <c r="CV22" s="48">
        <f t="shared" si="59"/>
        <v>0</v>
      </c>
      <c r="CW22" s="160">
        <f t="shared" si="60"/>
        <v>0</v>
      </c>
    </row>
    <row r="23" spans="1:101" ht="19.5" customHeight="1">
      <c r="A23" s="41">
        <v>9</v>
      </c>
      <c r="B23" s="211"/>
      <c r="C23" s="42"/>
      <c r="D23" s="43">
        <v>1</v>
      </c>
      <c r="E23" s="44" t="e">
        <f>VLOOKUP(D23,'Formulas M'!$A$5:$V$29,G23+2,FALSE)</f>
        <v>#N/A</v>
      </c>
      <c r="F23" s="42"/>
      <c r="G23" s="42"/>
      <c r="H23" s="42"/>
      <c r="I23" s="45">
        <f>VLOOKUP(D23,'Formulas M'!$A$3:$Y$39,23,FALSE)</f>
        <v>0</v>
      </c>
      <c r="J23" s="45">
        <f>VLOOKUP(D23,'Formulas M'!$A$3:$Y$39,24,FALSE)</f>
        <v>0</v>
      </c>
      <c r="K23" s="45">
        <f>VLOOKUP(D23,'Formulas M'!$A$3:$Y$39,25,FALSE)</f>
        <v>0</v>
      </c>
      <c r="L23" s="46">
        <f aca="true" t="shared" si="75" ref="L23:L28">IF(ISERROR(I23*R23),0,(I23*R23))</f>
        <v>0</v>
      </c>
      <c r="M23" s="214"/>
      <c r="N23" s="46">
        <f aca="true" t="shared" si="76" ref="N23:N28">IF(ISERROR(J23*R23),0,(J23*R23))</f>
        <v>0</v>
      </c>
      <c r="O23" s="47"/>
      <c r="P23" s="46">
        <f aca="true" t="shared" si="77" ref="P23:P28">IF(ISERROR(K23*R23),0,(K23*R23))</f>
        <v>0</v>
      </c>
      <c r="Q23" s="214"/>
      <c r="R23" s="153">
        <f t="shared" si="64"/>
        <v>0</v>
      </c>
      <c r="U23" s="159">
        <f t="shared" si="0"/>
        <v>0</v>
      </c>
      <c r="V23" s="48">
        <f t="shared" si="1"/>
        <v>0</v>
      </c>
      <c r="W23" s="160">
        <f t="shared" si="2"/>
        <v>0</v>
      </c>
      <c r="X23" s="154">
        <f t="shared" si="3"/>
        <v>0</v>
      </c>
      <c r="Y23" s="48">
        <f t="shared" si="4"/>
        <v>0</v>
      </c>
      <c r="Z23" s="48">
        <f t="shared" si="5"/>
        <v>0</v>
      </c>
      <c r="AA23" s="48">
        <f t="shared" si="6"/>
        <v>0</v>
      </c>
      <c r="AB23" s="48">
        <f t="shared" si="7"/>
        <v>0</v>
      </c>
      <c r="AC23" s="48">
        <f t="shared" si="8"/>
        <v>0</v>
      </c>
      <c r="AD23" s="48">
        <f aca="true" t="shared" si="78" ref="AD23:AD29">IF($M23=$B$74,$L23,0)</f>
        <v>0</v>
      </c>
      <c r="AE23" s="48">
        <f t="shared" si="9"/>
        <v>0</v>
      </c>
      <c r="AF23" s="48">
        <f t="shared" si="10"/>
        <v>0</v>
      </c>
      <c r="AG23" s="48">
        <f t="shared" si="11"/>
        <v>0</v>
      </c>
      <c r="AH23" s="48">
        <f t="shared" si="12"/>
        <v>0</v>
      </c>
      <c r="AI23" s="48">
        <f t="shared" si="13"/>
        <v>0</v>
      </c>
      <c r="AJ23" s="48">
        <f t="shared" si="14"/>
        <v>0</v>
      </c>
      <c r="AK23" s="48">
        <f t="shared" si="15"/>
        <v>0</v>
      </c>
      <c r="AL23" s="48">
        <f t="shared" si="16"/>
        <v>0</v>
      </c>
      <c r="AM23" s="48">
        <f t="shared" si="17"/>
        <v>0</v>
      </c>
      <c r="AN23" s="48">
        <f t="shared" si="18"/>
        <v>0</v>
      </c>
      <c r="AO23" s="48">
        <f t="shared" si="19"/>
        <v>0</v>
      </c>
      <c r="AP23" s="48">
        <f t="shared" si="20"/>
        <v>0</v>
      </c>
      <c r="AQ23" s="48">
        <f t="shared" si="21"/>
        <v>0</v>
      </c>
      <c r="AR23" s="48">
        <f t="shared" si="22"/>
        <v>0</v>
      </c>
      <c r="AS23" s="48">
        <f t="shared" si="23"/>
        <v>0</v>
      </c>
      <c r="AT23" s="48">
        <f t="shared" si="24"/>
        <v>0</v>
      </c>
      <c r="AU23" s="48">
        <f t="shared" si="25"/>
        <v>0</v>
      </c>
      <c r="AV23" s="48">
        <f t="shared" si="26"/>
        <v>0</v>
      </c>
      <c r="AW23" s="48">
        <f t="shared" si="27"/>
        <v>0</v>
      </c>
      <c r="AX23" s="149">
        <f t="shared" si="28"/>
        <v>0</v>
      </c>
      <c r="AZ23" s="151" t="str">
        <f>VLOOKUP(D23,'Formulas M'!$A$3:$AC$26,27,FALSE)</f>
        <v>Needle</v>
      </c>
      <c r="BA23" s="115" t="str">
        <f>VLOOKUP(D23,'Formulas M'!$A$3:$AD$26,28,FALSE)</f>
        <v>Bobbin</v>
      </c>
      <c r="BB23" s="123" t="str">
        <f>VLOOKUP(D23,'Formulas M'!$A$3:$AE$26,29,FALSE)</f>
        <v>Looper</v>
      </c>
      <c r="BC23" s="236"/>
      <c r="BD23" s="242"/>
      <c r="BE23" s="234" t="str">
        <f t="shared" si="29"/>
        <v> </v>
      </c>
      <c r="BF23" s="168" t="str">
        <f t="shared" si="66"/>
        <v> </v>
      </c>
      <c r="BG23" s="169">
        <f aca="true" t="shared" si="79" ref="BG23:BG28">IF(ISERROR(BF23*AZ23),0,BF23*AZ23)</f>
        <v>0</v>
      </c>
      <c r="BH23" s="170">
        <f aca="true" t="shared" si="80" ref="BH23:BH28">IF(ISERROR(BF23*BA23),0,BF23*BA23)</f>
        <v>0</v>
      </c>
      <c r="BI23" s="171">
        <f aca="true" t="shared" si="81" ref="BI23:BI28">IF(ISERROR(BF23*BB23),0,BF23*BB23)</f>
        <v>0</v>
      </c>
      <c r="BJ23" s="124">
        <f t="shared" si="31"/>
        <v>0</v>
      </c>
      <c r="BK23" s="119">
        <f aca="true" t="shared" si="82" ref="BK23:BK28">M23</f>
        <v>0</v>
      </c>
      <c r="BL23" s="118" t="e">
        <f t="shared" si="32"/>
        <v>#N/A</v>
      </c>
      <c r="BM23" s="173">
        <f aca="true" t="shared" si="83" ref="BM23:BM28">IF(ISERROR(BJ23/BL23),0,(BJ23/BL23))</f>
        <v>0</v>
      </c>
      <c r="BN23" s="135">
        <f t="shared" si="33"/>
        <v>0</v>
      </c>
      <c r="BO23" s="119">
        <f aca="true" t="shared" si="84" ref="BO23:BO28">O23</f>
        <v>0</v>
      </c>
      <c r="BP23" s="118" t="e">
        <f t="shared" si="34"/>
        <v>#N/A</v>
      </c>
      <c r="BQ23" s="173">
        <f aca="true" t="shared" si="85" ref="BQ23:BQ28">IF(ISERROR(BN23/BP23),0,(BN23/BP23))</f>
        <v>0</v>
      </c>
      <c r="BR23" s="135">
        <f t="shared" si="35"/>
        <v>0</v>
      </c>
      <c r="BS23" s="119">
        <f aca="true" t="shared" si="86" ref="BS23:BS28">Q23</f>
        <v>0</v>
      </c>
      <c r="BT23" s="118" t="e">
        <f t="shared" si="36"/>
        <v>#N/A</v>
      </c>
      <c r="BU23" s="172">
        <f aca="true" t="shared" si="87" ref="BU23:BU28">IF(ISERROR(BR23/BT23),0,(BR23/BT23))</f>
        <v>0</v>
      </c>
      <c r="BZ23" s="159">
        <f t="shared" si="37"/>
        <v>0</v>
      </c>
      <c r="CA23" s="48">
        <f t="shared" si="38"/>
        <v>0</v>
      </c>
      <c r="CB23" s="160">
        <f t="shared" si="39"/>
        <v>0</v>
      </c>
      <c r="CC23" s="159">
        <f t="shared" si="40"/>
        <v>0</v>
      </c>
      <c r="CD23" s="48">
        <f t="shared" si="41"/>
        <v>0</v>
      </c>
      <c r="CE23" s="160">
        <f t="shared" si="42"/>
        <v>0</v>
      </c>
      <c r="CF23" s="159">
        <f t="shared" si="43"/>
        <v>0</v>
      </c>
      <c r="CG23" s="48">
        <f t="shared" si="44"/>
        <v>0</v>
      </c>
      <c r="CH23" s="160">
        <f t="shared" si="45"/>
        <v>0</v>
      </c>
      <c r="CI23" s="159">
        <f t="shared" si="46"/>
        <v>0</v>
      </c>
      <c r="CJ23" s="48">
        <f t="shared" si="47"/>
        <v>0</v>
      </c>
      <c r="CK23" s="160">
        <f t="shared" si="48"/>
        <v>0</v>
      </c>
      <c r="CL23" s="159">
        <f t="shared" si="49"/>
        <v>0</v>
      </c>
      <c r="CM23" s="48">
        <f t="shared" si="50"/>
        <v>0</v>
      </c>
      <c r="CN23" s="160">
        <f t="shared" si="51"/>
        <v>0</v>
      </c>
      <c r="CO23" s="159">
        <f t="shared" si="52"/>
        <v>0</v>
      </c>
      <c r="CP23" s="48">
        <f t="shared" si="53"/>
        <v>0</v>
      </c>
      <c r="CQ23" s="160">
        <f t="shared" si="54"/>
        <v>0</v>
      </c>
      <c r="CR23" s="159">
        <f t="shared" si="55"/>
        <v>0</v>
      </c>
      <c r="CS23" s="48">
        <f t="shared" si="56"/>
        <v>0</v>
      </c>
      <c r="CT23" s="160">
        <f t="shared" si="57"/>
        <v>0</v>
      </c>
      <c r="CU23" s="159">
        <f t="shared" si="58"/>
        <v>0</v>
      </c>
      <c r="CV23" s="48">
        <f t="shared" si="59"/>
        <v>0</v>
      </c>
      <c r="CW23" s="160">
        <f t="shared" si="60"/>
        <v>0</v>
      </c>
    </row>
    <row r="24" spans="1:101" ht="19.5" customHeight="1">
      <c r="A24" s="41">
        <v>10</v>
      </c>
      <c r="B24" s="211"/>
      <c r="C24" s="42"/>
      <c r="D24" s="42">
        <v>1</v>
      </c>
      <c r="E24" s="44" t="e">
        <f>VLOOKUP(D24,'Formulas M'!$A$5:$V$29,G24+2,FALSE)</f>
        <v>#N/A</v>
      </c>
      <c r="F24" s="42"/>
      <c r="G24" s="42"/>
      <c r="H24" s="42"/>
      <c r="I24" s="45">
        <f>VLOOKUP(D24,'Formulas M'!$A$3:$Y$39,23,FALSE)</f>
        <v>0</v>
      </c>
      <c r="J24" s="45">
        <f>VLOOKUP(D24,'Formulas M'!$A$3:$Y$39,24,FALSE)</f>
        <v>0</v>
      </c>
      <c r="K24" s="45">
        <f>VLOOKUP(D24,'Formulas M'!$A$3:$Y$39,25,FALSE)</f>
        <v>0</v>
      </c>
      <c r="L24" s="46">
        <f t="shared" si="75"/>
        <v>0</v>
      </c>
      <c r="M24" s="214"/>
      <c r="N24" s="46">
        <f t="shared" si="76"/>
        <v>0</v>
      </c>
      <c r="O24" s="214"/>
      <c r="P24" s="46">
        <f t="shared" si="77"/>
        <v>0</v>
      </c>
      <c r="Q24" s="214"/>
      <c r="R24" s="153">
        <f t="shared" si="64"/>
        <v>0</v>
      </c>
      <c r="U24" s="159">
        <f t="shared" si="0"/>
        <v>0</v>
      </c>
      <c r="V24" s="48">
        <f t="shared" si="1"/>
        <v>0</v>
      </c>
      <c r="W24" s="160">
        <f t="shared" si="2"/>
        <v>0</v>
      </c>
      <c r="X24" s="154">
        <f t="shared" si="3"/>
        <v>0</v>
      </c>
      <c r="Y24" s="48">
        <f t="shared" si="4"/>
        <v>0</v>
      </c>
      <c r="Z24" s="48">
        <f t="shared" si="5"/>
        <v>0</v>
      </c>
      <c r="AA24" s="48">
        <f t="shared" si="6"/>
        <v>0</v>
      </c>
      <c r="AB24" s="48">
        <f t="shared" si="7"/>
        <v>0</v>
      </c>
      <c r="AC24" s="48">
        <f t="shared" si="8"/>
        <v>0</v>
      </c>
      <c r="AD24" s="48">
        <f t="shared" si="78"/>
        <v>0</v>
      </c>
      <c r="AE24" s="48">
        <f t="shared" si="9"/>
        <v>0</v>
      </c>
      <c r="AF24" s="48">
        <f t="shared" si="10"/>
        <v>0</v>
      </c>
      <c r="AG24" s="48">
        <f t="shared" si="11"/>
        <v>0</v>
      </c>
      <c r="AH24" s="48">
        <f t="shared" si="12"/>
        <v>0</v>
      </c>
      <c r="AI24" s="48">
        <f t="shared" si="13"/>
        <v>0</v>
      </c>
      <c r="AJ24" s="48">
        <f t="shared" si="14"/>
        <v>0</v>
      </c>
      <c r="AK24" s="48">
        <f t="shared" si="15"/>
        <v>0</v>
      </c>
      <c r="AL24" s="48">
        <f t="shared" si="16"/>
        <v>0</v>
      </c>
      <c r="AM24" s="48">
        <f t="shared" si="17"/>
        <v>0</v>
      </c>
      <c r="AN24" s="48">
        <f t="shared" si="18"/>
        <v>0</v>
      </c>
      <c r="AO24" s="48">
        <f t="shared" si="19"/>
        <v>0</v>
      </c>
      <c r="AP24" s="48">
        <f t="shared" si="20"/>
        <v>0</v>
      </c>
      <c r="AQ24" s="48">
        <f t="shared" si="21"/>
        <v>0</v>
      </c>
      <c r="AR24" s="48">
        <f t="shared" si="22"/>
        <v>0</v>
      </c>
      <c r="AS24" s="48">
        <f t="shared" si="23"/>
        <v>0</v>
      </c>
      <c r="AT24" s="48">
        <f t="shared" si="24"/>
        <v>0</v>
      </c>
      <c r="AU24" s="48">
        <f t="shared" si="25"/>
        <v>0</v>
      </c>
      <c r="AV24" s="48">
        <f t="shared" si="26"/>
        <v>0</v>
      </c>
      <c r="AW24" s="48">
        <f t="shared" si="27"/>
        <v>0</v>
      </c>
      <c r="AX24" s="149">
        <f t="shared" si="28"/>
        <v>0</v>
      </c>
      <c r="AZ24" s="151" t="str">
        <f>VLOOKUP(D24,'Formulas M'!$A$3:$AC$26,27,FALSE)</f>
        <v>Needle</v>
      </c>
      <c r="BA24" s="115" t="str">
        <f>VLOOKUP(D24,'Formulas M'!$A$3:$AD$26,28,FALSE)</f>
        <v>Bobbin</v>
      </c>
      <c r="BB24" s="123" t="str">
        <f>VLOOKUP(D24,'Formulas M'!$A$3:$AE$26,29,FALSE)</f>
        <v>Looper</v>
      </c>
      <c r="BC24" s="236"/>
      <c r="BD24" s="242"/>
      <c r="BE24" s="234" t="str">
        <f t="shared" si="29"/>
        <v> </v>
      </c>
      <c r="BF24" s="168" t="str">
        <f t="shared" si="66"/>
        <v> </v>
      </c>
      <c r="BG24" s="169">
        <f t="shared" si="79"/>
        <v>0</v>
      </c>
      <c r="BH24" s="170">
        <f t="shared" si="80"/>
        <v>0</v>
      </c>
      <c r="BI24" s="171">
        <f t="shared" si="81"/>
        <v>0</v>
      </c>
      <c r="BJ24" s="124">
        <f t="shared" si="31"/>
        <v>0</v>
      </c>
      <c r="BK24" s="119">
        <f t="shared" si="82"/>
        <v>0</v>
      </c>
      <c r="BL24" s="118" t="e">
        <f t="shared" si="32"/>
        <v>#N/A</v>
      </c>
      <c r="BM24" s="173">
        <f t="shared" si="83"/>
        <v>0</v>
      </c>
      <c r="BN24" s="135">
        <f t="shared" si="33"/>
        <v>0</v>
      </c>
      <c r="BO24" s="119">
        <f t="shared" si="84"/>
        <v>0</v>
      </c>
      <c r="BP24" s="118" t="e">
        <f t="shared" si="34"/>
        <v>#N/A</v>
      </c>
      <c r="BQ24" s="173">
        <f t="shared" si="85"/>
        <v>0</v>
      </c>
      <c r="BR24" s="135">
        <f t="shared" si="35"/>
        <v>0</v>
      </c>
      <c r="BS24" s="119">
        <f t="shared" si="86"/>
        <v>0</v>
      </c>
      <c r="BT24" s="118" t="e">
        <f t="shared" si="36"/>
        <v>#N/A</v>
      </c>
      <c r="BU24" s="172">
        <f t="shared" si="87"/>
        <v>0</v>
      </c>
      <c r="BZ24" s="159">
        <f t="shared" si="37"/>
        <v>0</v>
      </c>
      <c r="CA24" s="48">
        <f t="shared" si="38"/>
        <v>0</v>
      </c>
      <c r="CB24" s="160">
        <f t="shared" si="39"/>
        <v>0</v>
      </c>
      <c r="CC24" s="159">
        <f t="shared" si="40"/>
        <v>0</v>
      </c>
      <c r="CD24" s="48">
        <f t="shared" si="41"/>
        <v>0</v>
      </c>
      <c r="CE24" s="160">
        <f t="shared" si="42"/>
        <v>0</v>
      </c>
      <c r="CF24" s="159">
        <f t="shared" si="43"/>
        <v>0</v>
      </c>
      <c r="CG24" s="48">
        <f t="shared" si="44"/>
        <v>0</v>
      </c>
      <c r="CH24" s="160">
        <f t="shared" si="45"/>
        <v>0</v>
      </c>
      <c r="CI24" s="159">
        <f t="shared" si="46"/>
        <v>0</v>
      </c>
      <c r="CJ24" s="48">
        <f t="shared" si="47"/>
        <v>0</v>
      </c>
      <c r="CK24" s="160">
        <f t="shared" si="48"/>
        <v>0</v>
      </c>
      <c r="CL24" s="159">
        <f t="shared" si="49"/>
        <v>0</v>
      </c>
      <c r="CM24" s="48">
        <f t="shared" si="50"/>
        <v>0</v>
      </c>
      <c r="CN24" s="160">
        <f t="shared" si="51"/>
        <v>0</v>
      </c>
      <c r="CO24" s="159">
        <f t="shared" si="52"/>
        <v>0</v>
      </c>
      <c r="CP24" s="48">
        <f t="shared" si="53"/>
        <v>0</v>
      </c>
      <c r="CQ24" s="160">
        <f t="shared" si="54"/>
        <v>0</v>
      </c>
      <c r="CR24" s="159">
        <f t="shared" si="55"/>
        <v>0</v>
      </c>
      <c r="CS24" s="48">
        <f t="shared" si="56"/>
        <v>0</v>
      </c>
      <c r="CT24" s="160">
        <f t="shared" si="57"/>
        <v>0</v>
      </c>
      <c r="CU24" s="159">
        <f t="shared" si="58"/>
        <v>0</v>
      </c>
      <c r="CV24" s="48">
        <f t="shared" si="59"/>
        <v>0</v>
      </c>
      <c r="CW24" s="160">
        <f t="shared" si="60"/>
        <v>0</v>
      </c>
    </row>
    <row r="25" spans="1:101" ht="19.5" customHeight="1">
      <c r="A25" s="41">
        <v>11</v>
      </c>
      <c r="B25" s="211"/>
      <c r="C25" s="42"/>
      <c r="D25" s="42">
        <v>1</v>
      </c>
      <c r="E25" s="44" t="e">
        <f>VLOOKUP(D25,'Formulas M'!$A$5:$V$29,G25+2,FALSE)</f>
        <v>#N/A</v>
      </c>
      <c r="F25" s="42"/>
      <c r="G25" s="42"/>
      <c r="H25" s="42"/>
      <c r="I25" s="45">
        <f>VLOOKUP(D25,'Formulas M'!$A$3:$Y$39,23,FALSE)</f>
        <v>0</v>
      </c>
      <c r="J25" s="45">
        <f>VLOOKUP(D25,'Formulas M'!$A$3:$Y$39,24,FALSE)</f>
        <v>0</v>
      </c>
      <c r="K25" s="45">
        <f>VLOOKUP(D25,'Formulas M'!$A$3:$Y$39,25,FALSE)</f>
        <v>0</v>
      </c>
      <c r="L25" s="46">
        <f t="shared" si="75"/>
        <v>0</v>
      </c>
      <c r="M25" s="214"/>
      <c r="N25" s="46">
        <f t="shared" si="76"/>
        <v>0</v>
      </c>
      <c r="O25" s="214"/>
      <c r="P25" s="46">
        <f t="shared" si="77"/>
        <v>0</v>
      </c>
      <c r="Q25" s="214"/>
      <c r="R25" s="153">
        <f t="shared" si="64"/>
        <v>0</v>
      </c>
      <c r="U25" s="159">
        <f t="shared" si="0"/>
        <v>0</v>
      </c>
      <c r="V25" s="48">
        <f t="shared" si="1"/>
        <v>0</v>
      </c>
      <c r="W25" s="160">
        <f t="shared" si="2"/>
        <v>0</v>
      </c>
      <c r="X25" s="154">
        <f t="shared" si="3"/>
        <v>0</v>
      </c>
      <c r="Y25" s="48">
        <f t="shared" si="4"/>
        <v>0</v>
      </c>
      <c r="Z25" s="48">
        <f t="shared" si="5"/>
        <v>0</v>
      </c>
      <c r="AA25" s="48">
        <f t="shared" si="6"/>
        <v>0</v>
      </c>
      <c r="AB25" s="48">
        <f t="shared" si="7"/>
        <v>0</v>
      </c>
      <c r="AC25" s="48">
        <f t="shared" si="8"/>
        <v>0</v>
      </c>
      <c r="AD25" s="48">
        <f t="shared" si="78"/>
        <v>0</v>
      </c>
      <c r="AE25" s="48">
        <f t="shared" si="9"/>
        <v>0</v>
      </c>
      <c r="AF25" s="48">
        <f t="shared" si="10"/>
        <v>0</v>
      </c>
      <c r="AG25" s="48">
        <f t="shared" si="11"/>
        <v>0</v>
      </c>
      <c r="AH25" s="48">
        <f t="shared" si="12"/>
        <v>0</v>
      </c>
      <c r="AI25" s="48">
        <f t="shared" si="13"/>
        <v>0</v>
      </c>
      <c r="AJ25" s="48">
        <f t="shared" si="14"/>
        <v>0</v>
      </c>
      <c r="AK25" s="48">
        <f t="shared" si="15"/>
        <v>0</v>
      </c>
      <c r="AL25" s="48">
        <f t="shared" si="16"/>
        <v>0</v>
      </c>
      <c r="AM25" s="48">
        <f t="shared" si="17"/>
        <v>0</v>
      </c>
      <c r="AN25" s="48">
        <f t="shared" si="18"/>
        <v>0</v>
      </c>
      <c r="AO25" s="48">
        <f t="shared" si="19"/>
        <v>0</v>
      </c>
      <c r="AP25" s="48">
        <f t="shared" si="20"/>
        <v>0</v>
      </c>
      <c r="AQ25" s="48">
        <f t="shared" si="21"/>
        <v>0</v>
      </c>
      <c r="AR25" s="48">
        <f t="shared" si="22"/>
        <v>0</v>
      </c>
      <c r="AS25" s="48">
        <f t="shared" si="23"/>
        <v>0</v>
      </c>
      <c r="AT25" s="48">
        <f t="shared" si="24"/>
        <v>0</v>
      </c>
      <c r="AU25" s="48">
        <f t="shared" si="25"/>
        <v>0</v>
      </c>
      <c r="AV25" s="48">
        <f t="shared" si="26"/>
        <v>0</v>
      </c>
      <c r="AW25" s="48">
        <f t="shared" si="27"/>
        <v>0</v>
      </c>
      <c r="AX25" s="149">
        <f t="shared" si="28"/>
        <v>0</v>
      </c>
      <c r="AZ25" s="151" t="str">
        <f>VLOOKUP(D25,'Formulas M'!$A$3:$AC$26,27,FALSE)</f>
        <v>Needle</v>
      </c>
      <c r="BA25" s="115" t="str">
        <f>VLOOKUP(D25,'Formulas M'!$A$3:$AD$26,28,FALSE)</f>
        <v>Bobbin</v>
      </c>
      <c r="BB25" s="123" t="str">
        <f>VLOOKUP(D25,'Formulas M'!$A$3:$AE$26,29,FALSE)</f>
        <v>Looper</v>
      </c>
      <c r="BC25" s="236"/>
      <c r="BD25" s="242"/>
      <c r="BE25" s="234" t="str">
        <f t="shared" si="29"/>
        <v> </v>
      </c>
      <c r="BF25" s="168" t="str">
        <f t="shared" si="66"/>
        <v> </v>
      </c>
      <c r="BG25" s="169">
        <f t="shared" si="79"/>
        <v>0</v>
      </c>
      <c r="BH25" s="170">
        <f t="shared" si="80"/>
        <v>0</v>
      </c>
      <c r="BI25" s="171">
        <f t="shared" si="81"/>
        <v>0</v>
      </c>
      <c r="BJ25" s="124">
        <f t="shared" si="31"/>
        <v>0</v>
      </c>
      <c r="BK25" s="119">
        <f t="shared" si="82"/>
        <v>0</v>
      </c>
      <c r="BL25" s="118" t="e">
        <f t="shared" si="32"/>
        <v>#N/A</v>
      </c>
      <c r="BM25" s="173">
        <f t="shared" si="83"/>
        <v>0</v>
      </c>
      <c r="BN25" s="135">
        <f t="shared" si="33"/>
        <v>0</v>
      </c>
      <c r="BO25" s="119">
        <f t="shared" si="84"/>
        <v>0</v>
      </c>
      <c r="BP25" s="118" t="e">
        <f t="shared" si="34"/>
        <v>#N/A</v>
      </c>
      <c r="BQ25" s="173">
        <f t="shared" si="85"/>
        <v>0</v>
      </c>
      <c r="BR25" s="135">
        <f t="shared" si="35"/>
        <v>0</v>
      </c>
      <c r="BS25" s="119">
        <f t="shared" si="86"/>
        <v>0</v>
      </c>
      <c r="BT25" s="118" t="e">
        <f t="shared" si="36"/>
        <v>#N/A</v>
      </c>
      <c r="BU25" s="172">
        <f t="shared" si="87"/>
        <v>0</v>
      </c>
      <c r="BZ25" s="159">
        <f t="shared" si="37"/>
        <v>0</v>
      </c>
      <c r="CA25" s="48">
        <f t="shared" si="38"/>
        <v>0</v>
      </c>
      <c r="CB25" s="160">
        <f t="shared" si="39"/>
        <v>0</v>
      </c>
      <c r="CC25" s="159">
        <f t="shared" si="40"/>
        <v>0</v>
      </c>
      <c r="CD25" s="48">
        <f t="shared" si="41"/>
        <v>0</v>
      </c>
      <c r="CE25" s="160">
        <f t="shared" si="42"/>
        <v>0</v>
      </c>
      <c r="CF25" s="159">
        <f t="shared" si="43"/>
        <v>0</v>
      </c>
      <c r="CG25" s="48">
        <f t="shared" si="44"/>
        <v>0</v>
      </c>
      <c r="CH25" s="160">
        <f t="shared" si="45"/>
        <v>0</v>
      </c>
      <c r="CI25" s="159">
        <f t="shared" si="46"/>
        <v>0</v>
      </c>
      <c r="CJ25" s="48">
        <f t="shared" si="47"/>
        <v>0</v>
      </c>
      <c r="CK25" s="160">
        <f t="shared" si="48"/>
        <v>0</v>
      </c>
      <c r="CL25" s="159">
        <f t="shared" si="49"/>
        <v>0</v>
      </c>
      <c r="CM25" s="48">
        <f t="shared" si="50"/>
        <v>0</v>
      </c>
      <c r="CN25" s="160">
        <f t="shared" si="51"/>
        <v>0</v>
      </c>
      <c r="CO25" s="159">
        <f t="shared" si="52"/>
        <v>0</v>
      </c>
      <c r="CP25" s="48">
        <f t="shared" si="53"/>
        <v>0</v>
      </c>
      <c r="CQ25" s="160">
        <f t="shared" si="54"/>
        <v>0</v>
      </c>
      <c r="CR25" s="159">
        <f t="shared" si="55"/>
        <v>0</v>
      </c>
      <c r="CS25" s="48">
        <f t="shared" si="56"/>
        <v>0</v>
      </c>
      <c r="CT25" s="160">
        <f t="shared" si="57"/>
        <v>0</v>
      </c>
      <c r="CU25" s="159">
        <f t="shared" si="58"/>
        <v>0</v>
      </c>
      <c r="CV25" s="48">
        <f t="shared" si="59"/>
        <v>0</v>
      </c>
      <c r="CW25" s="160">
        <f t="shared" si="60"/>
        <v>0</v>
      </c>
    </row>
    <row r="26" spans="1:101" ht="19.5" customHeight="1">
      <c r="A26" s="41">
        <v>12</v>
      </c>
      <c r="B26" s="211"/>
      <c r="C26" s="42"/>
      <c r="D26" s="42">
        <v>1</v>
      </c>
      <c r="E26" s="44" t="e">
        <f>VLOOKUP(D26,'Formulas M'!$A$5:$V$29,G26+2,FALSE)</f>
        <v>#N/A</v>
      </c>
      <c r="F26" s="42"/>
      <c r="G26" s="42"/>
      <c r="H26" s="42"/>
      <c r="I26" s="45">
        <f>VLOOKUP(D26,'Formulas M'!$A$3:$Y$39,23,FALSE)</f>
        <v>0</v>
      </c>
      <c r="J26" s="45">
        <f>VLOOKUP(D26,'Formulas M'!$A$3:$Y$39,24,FALSE)</f>
        <v>0</v>
      </c>
      <c r="K26" s="45">
        <f>VLOOKUP(D26,'Formulas M'!$A$3:$Y$39,25,FALSE)</f>
        <v>0</v>
      </c>
      <c r="L26" s="46">
        <f t="shared" si="75"/>
        <v>0</v>
      </c>
      <c r="M26" s="214"/>
      <c r="N26" s="46">
        <f t="shared" si="76"/>
        <v>0</v>
      </c>
      <c r="O26" s="214"/>
      <c r="P26" s="46">
        <f t="shared" si="77"/>
        <v>0</v>
      </c>
      <c r="Q26" s="214"/>
      <c r="R26" s="153">
        <f t="shared" si="64"/>
        <v>0</v>
      </c>
      <c r="U26" s="159">
        <f t="shared" si="0"/>
        <v>0</v>
      </c>
      <c r="V26" s="48">
        <f t="shared" si="1"/>
        <v>0</v>
      </c>
      <c r="W26" s="160">
        <f t="shared" si="2"/>
        <v>0</v>
      </c>
      <c r="X26" s="154">
        <f t="shared" si="3"/>
        <v>0</v>
      </c>
      <c r="Y26" s="48">
        <f t="shared" si="4"/>
        <v>0</v>
      </c>
      <c r="Z26" s="48">
        <f t="shared" si="5"/>
        <v>0</v>
      </c>
      <c r="AA26" s="48">
        <f t="shared" si="6"/>
        <v>0</v>
      </c>
      <c r="AB26" s="48">
        <f t="shared" si="7"/>
        <v>0</v>
      </c>
      <c r="AC26" s="48">
        <f t="shared" si="8"/>
        <v>0</v>
      </c>
      <c r="AD26" s="48">
        <f t="shared" si="78"/>
        <v>0</v>
      </c>
      <c r="AE26" s="48">
        <f t="shared" si="9"/>
        <v>0</v>
      </c>
      <c r="AF26" s="48">
        <f t="shared" si="10"/>
        <v>0</v>
      </c>
      <c r="AG26" s="48">
        <f t="shared" si="11"/>
        <v>0</v>
      </c>
      <c r="AH26" s="48">
        <f t="shared" si="12"/>
        <v>0</v>
      </c>
      <c r="AI26" s="48">
        <f t="shared" si="13"/>
        <v>0</v>
      </c>
      <c r="AJ26" s="48">
        <f t="shared" si="14"/>
        <v>0</v>
      </c>
      <c r="AK26" s="48">
        <f t="shared" si="15"/>
        <v>0</v>
      </c>
      <c r="AL26" s="48">
        <f t="shared" si="16"/>
        <v>0</v>
      </c>
      <c r="AM26" s="48">
        <f t="shared" si="17"/>
        <v>0</v>
      </c>
      <c r="AN26" s="48">
        <f t="shared" si="18"/>
        <v>0</v>
      </c>
      <c r="AO26" s="48">
        <f t="shared" si="19"/>
        <v>0</v>
      </c>
      <c r="AP26" s="48">
        <f t="shared" si="20"/>
        <v>0</v>
      </c>
      <c r="AQ26" s="48">
        <f t="shared" si="21"/>
        <v>0</v>
      </c>
      <c r="AR26" s="48">
        <f t="shared" si="22"/>
        <v>0</v>
      </c>
      <c r="AS26" s="48">
        <f t="shared" si="23"/>
        <v>0</v>
      </c>
      <c r="AT26" s="48">
        <f t="shared" si="24"/>
        <v>0</v>
      </c>
      <c r="AU26" s="48">
        <f t="shared" si="25"/>
        <v>0</v>
      </c>
      <c r="AV26" s="48">
        <f t="shared" si="26"/>
        <v>0</v>
      </c>
      <c r="AW26" s="48">
        <f t="shared" si="27"/>
        <v>0</v>
      </c>
      <c r="AX26" s="149">
        <f t="shared" si="28"/>
        <v>0</v>
      </c>
      <c r="AZ26" s="151" t="str">
        <f>VLOOKUP(D26,'Formulas M'!$A$3:$AC$26,27,FALSE)</f>
        <v>Needle</v>
      </c>
      <c r="BA26" s="115" t="str">
        <f>VLOOKUP(D26,'Formulas M'!$A$3:$AD$26,28,FALSE)</f>
        <v>Bobbin</v>
      </c>
      <c r="BB26" s="123" t="str">
        <f>VLOOKUP(D26,'Formulas M'!$A$3:$AE$26,29,FALSE)</f>
        <v>Looper</v>
      </c>
      <c r="BC26" s="236"/>
      <c r="BD26" s="242"/>
      <c r="BE26" s="234" t="str">
        <f t="shared" si="29"/>
        <v> </v>
      </c>
      <c r="BF26" s="168" t="str">
        <f t="shared" si="66"/>
        <v> </v>
      </c>
      <c r="BG26" s="169">
        <f t="shared" si="79"/>
        <v>0</v>
      </c>
      <c r="BH26" s="170">
        <f t="shared" si="80"/>
        <v>0</v>
      </c>
      <c r="BI26" s="171">
        <f t="shared" si="81"/>
        <v>0</v>
      </c>
      <c r="BJ26" s="124">
        <f t="shared" si="31"/>
        <v>0</v>
      </c>
      <c r="BK26" s="119">
        <f t="shared" si="82"/>
        <v>0</v>
      </c>
      <c r="BL26" s="118" t="e">
        <f t="shared" si="32"/>
        <v>#N/A</v>
      </c>
      <c r="BM26" s="173">
        <f t="shared" si="83"/>
        <v>0</v>
      </c>
      <c r="BN26" s="135">
        <f t="shared" si="33"/>
        <v>0</v>
      </c>
      <c r="BO26" s="119">
        <f t="shared" si="84"/>
        <v>0</v>
      </c>
      <c r="BP26" s="118" t="e">
        <f t="shared" si="34"/>
        <v>#N/A</v>
      </c>
      <c r="BQ26" s="173">
        <f t="shared" si="85"/>
        <v>0</v>
      </c>
      <c r="BR26" s="135">
        <f t="shared" si="35"/>
        <v>0</v>
      </c>
      <c r="BS26" s="119">
        <f t="shared" si="86"/>
        <v>0</v>
      </c>
      <c r="BT26" s="118" t="e">
        <f t="shared" si="36"/>
        <v>#N/A</v>
      </c>
      <c r="BU26" s="172">
        <f t="shared" si="87"/>
        <v>0</v>
      </c>
      <c r="BZ26" s="159">
        <f t="shared" si="37"/>
        <v>0</v>
      </c>
      <c r="CA26" s="48">
        <f t="shared" si="38"/>
        <v>0</v>
      </c>
      <c r="CB26" s="160">
        <f t="shared" si="39"/>
        <v>0</v>
      </c>
      <c r="CC26" s="159">
        <f t="shared" si="40"/>
        <v>0</v>
      </c>
      <c r="CD26" s="48">
        <f t="shared" si="41"/>
        <v>0</v>
      </c>
      <c r="CE26" s="160">
        <f t="shared" si="42"/>
        <v>0</v>
      </c>
      <c r="CF26" s="159">
        <f t="shared" si="43"/>
        <v>0</v>
      </c>
      <c r="CG26" s="48">
        <f t="shared" si="44"/>
        <v>0</v>
      </c>
      <c r="CH26" s="160">
        <f t="shared" si="45"/>
        <v>0</v>
      </c>
      <c r="CI26" s="159">
        <f t="shared" si="46"/>
        <v>0</v>
      </c>
      <c r="CJ26" s="48">
        <f t="shared" si="47"/>
        <v>0</v>
      </c>
      <c r="CK26" s="160">
        <f t="shared" si="48"/>
        <v>0</v>
      </c>
      <c r="CL26" s="159">
        <f t="shared" si="49"/>
        <v>0</v>
      </c>
      <c r="CM26" s="48">
        <f t="shared" si="50"/>
        <v>0</v>
      </c>
      <c r="CN26" s="160">
        <f t="shared" si="51"/>
        <v>0</v>
      </c>
      <c r="CO26" s="159">
        <f t="shared" si="52"/>
        <v>0</v>
      </c>
      <c r="CP26" s="48">
        <f t="shared" si="53"/>
        <v>0</v>
      </c>
      <c r="CQ26" s="160">
        <f t="shared" si="54"/>
        <v>0</v>
      </c>
      <c r="CR26" s="159">
        <f t="shared" si="55"/>
        <v>0</v>
      </c>
      <c r="CS26" s="48">
        <f t="shared" si="56"/>
        <v>0</v>
      </c>
      <c r="CT26" s="160">
        <f t="shared" si="57"/>
        <v>0</v>
      </c>
      <c r="CU26" s="159">
        <f t="shared" si="58"/>
        <v>0</v>
      </c>
      <c r="CV26" s="48">
        <f t="shared" si="59"/>
        <v>0</v>
      </c>
      <c r="CW26" s="160">
        <f t="shared" si="60"/>
        <v>0</v>
      </c>
    </row>
    <row r="27" spans="1:101" ht="19.5" customHeight="1">
      <c r="A27" s="41">
        <v>13</v>
      </c>
      <c r="B27" s="211"/>
      <c r="C27" s="42"/>
      <c r="D27" s="42">
        <v>1</v>
      </c>
      <c r="E27" s="44" t="e">
        <f>VLOOKUP(D27,'Formulas M'!$A$5:$V$29,G27+2,FALSE)</f>
        <v>#N/A</v>
      </c>
      <c r="F27" s="42"/>
      <c r="G27" s="42"/>
      <c r="H27" s="42"/>
      <c r="I27" s="45">
        <f>VLOOKUP(D27,'Formulas M'!$A$3:$Y$39,23,FALSE)</f>
        <v>0</v>
      </c>
      <c r="J27" s="45">
        <f>VLOOKUP(D27,'Formulas M'!$A$3:$Y$39,24,FALSE)</f>
        <v>0</v>
      </c>
      <c r="K27" s="45">
        <f>VLOOKUP(D27,'Formulas M'!$A$3:$Y$39,25,FALSE)</f>
        <v>0</v>
      </c>
      <c r="L27" s="46">
        <f t="shared" si="75"/>
        <v>0</v>
      </c>
      <c r="M27" s="214"/>
      <c r="N27" s="46">
        <f t="shared" si="76"/>
        <v>0</v>
      </c>
      <c r="O27" s="214"/>
      <c r="P27" s="46">
        <f t="shared" si="77"/>
        <v>0</v>
      </c>
      <c r="Q27" s="214"/>
      <c r="R27" s="153">
        <f t="shared" si="64"/>
        <v>0</v>
      </c>
      <c r="U27" s="159">
        <f t="shared" si="0"/>
        <v>0</v>
      </c>
      <c r="V27" s="48">
        <f t="shared" si="1"/>
        <v>0</v>
      </c>
      <c r="W27" s="160">
        <f t="shared" si="2"/>
        <v>0</v>
      </c>
      <c r="X27" s="154">
        <f t="shared" si="3"/>
        <v>0</v>
      </c>
      <c r="Y27" s="48">
        <f t="shared" si="4"/>
        <v>0</v>
      </c>
      <c r="Z27" s="48">
        <f t="shared" si="5"/>
        <v>0</v>
      </c>
      <c r="AA27" s="48">
        <f t="shared" si="6"/>
        <v>0</v>
      </c>
      <c r="AB27" s="48">
        <f t="shared" si="7"/>
        <v>0</v>
      </c>
      <c r="AC27" s="48">
        <f t="shared" si="8"/>
        <v>0</v>
      </c>
      <c r="AD27" s="48">
        <f t="shared" si="78"/>
        <v>0</v>
      </c>
      <c r="AE27" s="48">
        <f t="shared" si="9"/>
        <v>0</v>
      </c>
      <c r="AF27" s="48">
        <f t="shared" si="10"/>
        <v>0</v>
      </c>
      <c r="AG27" s="48">
        <f t="shared" si="11"/>
        <v>0</v>
      </c>
      <c r="AH27" s="48">
        <f t="shared" si="12"/>
        <v>0</v>
      </c>
      <c r="AI27" s="48">
        <f t="shared" si="13"/>
        <v>0</v>
      </c>
      <c r="AJ27" s="48">
        <f t="shared" si="14"/>
        <v>0</v>
      </c>
      <c r="AK27" s="48">
        <f t="shared" si="15"/>
        <v>0</v>
      </c>
      <c r="AL27" s="48">
        <f t="shared" si="16"/>
        <v>0</v>
      </c>
      <c r="AM27" s="48">
        <f t="shared" si="17"/>
        <v>0</v>
      </c>
      <c r="AN27" s="48">
        <f t="shared" si="18"/>
        <v>0</v>
      </c>
      <c r="AO27" s="48">
        <f t="shared" si="19"/>
        <v>0</v>
      </c>
      <c r="AP27" s="48">
        <f t="shared" si="20"/>
        <v>0</v>
      </c>
      <c r="AQ27" s="48">
        <f t="shared" si="21"/>
        <v>0</v>
      </c>
      <c r="AR27" s="48">
        <f t="shared" si="22"/>
        <v>0</v>
      </c>
      <c r="AS27" s="48">
        <f t="shared" si="23"/>
        <v>0</v>
      </c>
      <c r="AT27" s="48">
        <f t="shared" si="24"/>
        <v>0</v>
      </c>
      <c r="AU27" s="48">
        <f t="shared" si="25"/>
        <v>0</v>
      </c>
      <c r="AV27" s="48">
        <f t="shared" si="26"/>
        <v>0</v>
      </c>
      <c r="AW27" s="48">
        <f t="shared" si="27"/>
        <v>0</v>
      </c>
      <c r="AX27" s="149">
        <f t="shared" si="28"/>
        <v>0</v>
      </c>
      <c r="AZ27" s="151" t="str">
        <f>VLOOKUP(D27,'Formulas M'!$A$3:$AC$26,27,FALSE)</f>
        <v>Needle</v>
      </c>
      <c r="BA27" s="115" t="str">
        <f>VLOOKUP(D27,'Formulas M'!$A$3:$AD$26,28,FALSE)</f>
        <v>Bobbin</v>
      </c>
      <c r="BB27" s="123" t="str">
        <f>VLOOKUP(D27,'Formulas M'!$A$3:$AE$26,29,FALSE)</f>
        <v>Looper</v>
      </c>
      <c r="BC27" s="236"/>
      <c r="BD27" s="242"/>
      <c r="BE27" s="234" t="str">
        <f t="shared" si="29"/>
        <v> </v>
      </c>
      <c r="BF27" s="168" t="str">
        <f t="shared" si="66"/>
        <v> </v>
      </c>
      <c r="BG27" s="169">
        <f t="shared" si="79"/>
        <v>0</v>
      </c>
      <c r="BH27" s="170">
        <f t="shared" si="80"/>
        <v>0</v>
      </c>
      <c r="BI27" s="171">
        <f t="shared" si="81"/>
        <v>0</v>
      </c>
      <c r="BJ27" s="124">
        <f t="shared" si="31"/>
        <v>0</v>
      </c>
      <c r="BK27" s="119">
        <f t="shared" si="82"/>
        <v>0</v>
      </c>
      <c r="BL27" s="118" t="e">
        <f t="shared" si="32"/>
        <v>#N/A</v>
      </c>
      <c r="BM27" s="173">
        <f t="shared" si="83"/>
        <v>0</v>
      </c>
      <c r="BN27" s="135">
        <f t="shared" si="33"/>
        <v>0</v>
      </c>
      <c r="BO27" s="119">
        <f t="shared" si="84"/>
        <v>0</v>
      </c>
      <c r="BP27" s="118" t="e">
        <f t="shared" si="34"/>
        <v>#N/A</v>
      </c>
      <c r="BQ27" s="173">
        <f t="shared" si="85"/>
        <v>0</v>
      </c>
      <c r="BR27" s="135">
        <f t="shared" si="35"/>
        <v>0</v>
      </c>
      <c r="BS27" s="119">
        <f t="shared" si="86"/>
        <v>0</v>
      </c>
      <c r="BT27" s="118" t="e">
        <f t="shared" si="36"/>
        <v>#N/A</v>
      </c>
      <c r="BU27" s="172">
        <f t="shared" si="87"/>
        <v>0</v>
      </c>
      <c r="BZ27" s="159">
        <f t="shared" si="37"/>
        <v>0</v>
      </c>
      <c r="CA27" s="48">
        <f t="shared" si="38"/>
        <v>0</v>
      </c>
      <c r="CB27" s="160">
        <f t="shared" si="39"/>
        <v>0</v>
      </c>
      <c r="CC27" s="159">
        <f t="shared" si="40"/>
        <v>0</v>
      </c>
      <c r="CD27" s="48">
        <f t="shared" si="41"/>
        <v>0</v>
      </c>
      <c r="CE27" s="160">
        <f t="shared" si="42"/>
        <v>0</v>
      </c>
      <c r="CF27" s="159">
        <f t="shared" si="43"/>
        <v>0</v>
      </c>
      <c r="CG27" s="48">
        <f t="shared" si="44"/>
        <v>0</v>
      </c>
      <c r="CH27" s="160">
        <f t="shared" si="45"/>
        <v>0</v>
      </c>
      <c r="CI27" s="159">
        <f t="shared" si="46"/>
        <v>0</v>
      </c>
      <c r="CJ27" s="48">
        <f t="shared" si="47"/>
        <v>0</v>
      </c>
      <c r="CK27" s="160">
        <f t="shared" si="48"/>
        <v>0</v>
      </c>
      <c r="CL27" s="159">
        <f t="shared" si="49"/>
        <v>0</v>
      </c>
      <c r="CM27" s="48">
        <f t="shared" si="50"/>
        <v>0</v>
      </c>
      <c r="CN27" s="160">
        <f t="shared" si="51"/>
        <v>0</v>
      </c>
      <c r="CO27" s="159">
        <f t="shared" si="52"/>
        <v>0</v>
      </c>
      <c r="CP27" s="48">
        <f t="shared" si="53"/>
        <v>0</v>
      </c>
      <c r="CQ27" s="160">
        <f t="shared" si="54"/>
        <v>0</v>
      </c>
      <c r="CR27" s="159">
        <f t="shared" si="55"/>
        <v>0</v>
      </c>
      <c r="CS27" s="48">
        <f t="shared" si="56"/>
        <v>0</v>
      </c>
      <c r="CT27" s="160">
        <f t="shared" si="57"/>
        <v>0</v>
      </c>
      <c r="CU27" s="159">
        <f t="shared" si="58"/>
        <v>0</v>
      </c>
      <c r="CV27" s="48">
        <f t="shared" si="59"/>
        <v>0</v>
      </c>
      <c r="CW27" s="160">
        <f t="shared" si="60"/>
        <v>0</v>
      </c>
    </row>
    <row r="28" spans="1:101" ht="19.5" customHeight="1">
      <c r="A28" s="41">
        <v>14</v>
      </c>
      <c r="B28" s="211"/>
      <c r="C28" s="42"/>
      <c r="D28" s="42">
        <v>1</v>
      </c>
      <c r="E28" s="44" t="e">
        <f>VLOOKUP(D28,'Formulas M'!$A$5:$V$29,G28+2,FALSE)</f>
        <v>#N/A</v>
      </c>
      <c r="F28" s="42"/>
      <c r="G28" s="42"/>
      <c r="H28" s="42"/>
      <c r="I28" s="45">
        <f>VLOOKUP(D28,'Formulas M'!$A$3:$Y$39,23,FALSE)</f>
        <v>0</v>
      </c>
      <c r="J28" s="45">
        <f>VLOOKUP(D28,'Formulas M'!$A$3:$Y$39,24,FALSE)</f>
        <v>0</v>
      </c>
      <c r="K28" s="45">
        <f>VLOOKUP(D28,'Formulas M'!$A$3:$Y$39,25,FALSE)</f>
        <v>0</v>
      </c>
      <c r="L28" s="46">
        <f t="shared" si="75"/>
        <v>0</v>
      </c>
      <c r="M28" s="214"/>
      <c r="N28" s="46">
        <f t="shared" si="76"/>
        <v>0</v>
      </c>
      <c r="O28" s="214"/>
      <c r="P28" s="46">
        <f t="shared" si="77"/>
        <v>0</v>
      </c>
      <c r="Q28" s="214"/>
      <c r="R28" s="153">
        <f t="shared" si="64"/>
        <v>0</v>
      </c>
      <c r="U28" s="159">
        <f t="shared" si="0"/>
        <v>0</v>
      </c>
      <c r="V28" s="48">
        <f t="shared" si="1"/>
        <v>0</v>
      </c>
      <c r="W28" s="160">
        <f t="shared" si="2"/>
        <v>0</v>
      </c>
      <c r="X28" s="154">
        <f t="shared" si="3"/>
        <v>0</v>
      </c>
      <c r="Y28" s="48">
        <f t="shared" si="4"/>
        <v>0</v>
      </c>
      <c r="Z28" s="48">
        <f t="shared" si="5"/>
        <v>0</v>
      </c>
      <c r="AA28" s="48">
        <f t="shared" si="6"/>
        <v>0</v>
      </c>
      <c r="AB28" s="48">
        <f t="shared" si="7"/>
        <v>0</v>
      </c>
      <c r="AC28" s="48">
        <f t="shared" si="8"/>
        <v>0</v>
      </c>
      <c r="AD28" s="48">
        <f t="shared" si="78"/>
        <v>0</v>
      </c>
      <c r="AE28" s="48">
        <f t="shared" si="9"/>
        <v>0</v>
      </c>
      <c r="AF28" s="48">
        <f t="shared" si="10"/>
        <v>0</v>
      </c>
      <c r="AG28" s="48">
        <f t="shared" si="11"/>
        <v>0</v>
      </c>
      <c r="AH28" s="48">
        <f t="shared" si="12"/>
        <v>0</v>
      </c>
      <c r="AI28" s="48">
        <f t="shared" si="13"/>
        <v>0</v>
      </c>
      <c r="AJ28" s="48">
        <f t="shared" si="14"/>
        <v>0</v>
      </c>
      <c r="AK28" s="48">
        <f t="shared" si="15"/>
        <v>0</v>
      </c>
      <c r="AL28" s="48">
        <f t="shared" si="16"/>
        <v>0</v>
      </c>
      <c r="AM28" s="48">
        <f t="shared" si="17"/>
        <v>0</v>
      </c>
      <c r="AN28" s="48">
        <f t="shared" si="18"/>
        <v>0</v>
      </c>
      <c r="AO28" s="48">
        <f t="shared" si="19"/>
        <v>0</v>
      </c>
      <c r="AP28" s="48">
        <f t="shared" si="20"/>
        <v>0</v>
      </c>
      <c r="AQ28" s="48">
        <f t="shared" si="21"/>
        <v>0</v>
      </c>
      <c r="AR28" s="48">
        <f t="shared" si="22"/>
        <v>0</v>
      </c>
      <c r="AS28" s="48">
        <f t="shared" si="23"/>
        <v>0</v>
      </c>
      <c r="AT28" s="48">
        <f t="shared" si="24"/>
        <v>0</v>
      </c>
      <c r="AU28" s="48">
        <f t="shared" si="25"/>
        <v>0</v>
      </c>
      <c r="AV28" s="48">
        <f t="shared" si="26"/>
        <v>0</v>
      </c>
      <c r="AW28" s="48">
        <f t="shared" si="27"/>
        <v>0</v>
      </c>
      <c r="AX28" s="149">
        <f t="shared" si="28"/>
        <v>0</v>
      </c>
      <c r="AZ28" s="151" t="str">
        <f>VLOOKUP(D28,'Formulas M'!$A$3:$AC$26,27,FALSE)</f>
        <v>Needle</v>
      </c>
      <c r="BA28" s="115" t="str">
        <f>VLOOKUP(D28,'Formulas M'!$A$3:$AD$26,28,FALSE)</f>
        <v>Bobbin</v>
      </c>
      <c r="BB28" s="123" t="str">
        <f>VLOOKUP(D28,'Formulas M'!$A$3:$AE$26,29,FALSE)</f>
        <v>Looper</v>
      </c>
      <c r="BC28" s="236"/>
      <c r="BD28" s="242"/>
      <c r="BE28" s="234" t="str">
        <f t="shared" si="29"/>
        <v> </v>
      </c>
      <c r="BF28" s="168" t="str">
        <f t="shared" si="66"/>
        <v> </v>
      </c>
      <c r="BG28" s="169">
        <f t="shared" si="79"/>
        <v>0</v>
      </c>
      <c r="BH28" s="170">
        <f t="shared" si="80"/>
        <v>0</v>
      </c>
      <c r="BI28" s="171">
        <f t="shared" si="81"/>
        <v>0</v>
      </c>
      <c r="BJ28" s="124">
        <f t="shared" si="31"/>
        <v>0</v>
      </c>
      <c r="BK28" s="119">
        <f t="shared" si="82"/>
        <v>0</v>
      </c>
      <c r="BL28" s="118" t="e">
        <f t="shared" si="32"/>
        <v>#N/A</v>
      </c>
      <c r="BM28" s="173">
        <f t="shared" si="83"/>
        <v>0</v>
      </c>
      <c r="BN28" s="135">
        <f t="shared" si="33"/>
        <v>0</v>
      </c>
      <c r="BO28" s="119">
        <f t="shared" si="84"/>
        <v>0</v>
      </c>
      <c r="BP28" s="118" t="e">
        <f t="shared" si="34"/>
        <v>#N/A</v>
      </c>
      <c r="BQ28" s="173">
        <f t="shared" si="85"/>
        <v>0</v>
      </c>
      <c r="BR28" s="135">
        <f t="shared" si="35"/>
        <v>0</v>
      </c>
      <c r="BS28" s="119">
        <f t="shared" si="86"/>
        <v>0</v>
      </c>
      <c r="BT28" s="118" t="e">
        <f t="shared" si="36"/>
        <v>#N/A</v>
      </c>
      <c r="BU28" s="172">
        <f t="shared" si="87"/>
        <v>0</v>
      </c>
      <c r="BZ28" s="159">
        <f t="shared" si="37"/>
        <v>0</v>
      </c>
      <c r="CA28" s="48">
        <f t="shared" si="38"/>
        <v>0</v>
      </c>
      <c r="CB28" s="160">
        <f t="shared" si="39"/>
        <v>0</v>
      </c>
      <c r="CC28" s="159">
        <f t="shared" si="40"/>
        <v>0</v>
      </c>
      <c r="CD28" s="48">
        <f t="shared" si="41"/>
        <v>0</v>
      </c>
      <c r="CE28" s="160">
        <f t="shared" si="42"/>
        <v>0</v>
      </c>
      <c r="CF28" s="159">
        <f t="shared" si="43"/>
        <v>0</v>
      </c>
      <c r="CG28" s="48">
        <f t="shared" si="44"/>
        <v>0</v>
      </c>
      <c r="CH28" s="160">
        <f t="shared" si="45"/>
        <v>0</v>
      </c>
      <c r="CI28" s="159">
        <f t="shared" si="46"/>
        <v>0</v>
      </c>
      <c r="CJ28" s="48">
        <f t="shared" si="47"/>
        <v>0</v>
      </c>
      <c r="CK28" s="160">
        <f t="shared" si="48"/>
        <v>0</v>
      </c>
      <c r="CL28" s="159">
        <f t="shared" si="49"/>
        <v>0</v>
      </c>
      <c r="CM28" s="48">
        <f t="shared" si="50"/>
        <v>0</v>
      </c>
      <c r="CN28" s="160">
        <f t="shared" si="51"/>
        <v>0</v>
      </c>
      <c r="CO28" s="159">
        <f t="shared" si="52"/>
        <v>0</v>
      </c>
      <c r="CP28" s="48">
        <f t="shared" si="53"/>
        <v>0</v>
      </c>
      <c r="CQ28" s="160">
        <f t="shared" si="54"/>
        <v>0</v>
      </c>
      <c r="CR28" s="159">
        <f t="shared" si="55"/>
        <v>0</v>
      </c>
      <c r="CS28" s="48">
        <f t="shared" si="56"/>
        <v>0</v>
      </c>
      <c r="CT28" s="160">
        <f t="shared" si="57"/>
        <v>0</v>
      </c>
      <c r="CU28" s="159">
        <f t="shared" si="58"/>
        <v>0</v>
      </c>
      <c r="CV28" s="48">
        <f t="shared" si="59"/>
        <v>0</v>
      </c>
      <c r="CW28" s="160">
        <f t="shared" si="60"/>
        <v>0</v>
      </c>
    </row>
    <row r="29" spans="1:101" ht="19.5" customHeight="1">
      <c r="A29" s="41">
        <v>15</v>
      </c>
      <c r="B29" s="211"/>
      <c r="C29" s="42"/>
      <c r="D29" s="42">
        <v>1</v>
      </c>
      <c r="E29" s="44" t="e">
        <f>VLOOKUP(D29,'Formulas M'!$A$5:$V$29,G29+2,FALSE)</f>
        <v>#N/A</v>
      </c>
      <c r="F29" s="42"/>
      <c r="G29" s="42"/>
      <c r="H29" s="42"/>
      <c r="I29" s="45">
        <f>VLOOKUP(D29,'Formulas M'!$A$3:$Y$39,23,FALSE)</f>
        <v>0</v>
      </c>
      <c r="J29" s="45">
        <f>VLOOKUP(D29,'Formulas M'!$A$3:$Y$39,24,FALSE)</f>
        <v>0</v>
      </c>
      <c r="K29" s="45">
        <f>VLOOKUP(D29,'Formulas M'!$A$3:$Y$39,25,FALSE)</f>
        <v>0</v>
      </c>
      <c r="L29" s="46">
        <f>IF(ISERROR(I29*R29),0,(I29*R29))</f>
        <v>0</v>
      </c>
      <c r="M29" s="214"/>
      <c r="N29" s="46">
        <f>IF(ISERROR(J29*R29),0,(J29*R29))</f>
        <v>0</v>
      </c>
      <c r="O29" s="47"/>
      <c r="P29" s="46">
        <f>IF(ISERROR(K29*R29),0,(K29*R29))</f>
        <v>0</v>
      </c>
      <c r="Q29" s="214"/>
      <c r="R29" s="153">
        <f t="shared" si="64"/>
        <v>0</v>
      </c>
      <c r="U29" s="159">
        <f t="shared" si="0"/>
        <v>0</v>
      </c>
      <c r="V29" s="48">
        <f t="shared" si="1"/>
        <v>0</v>
      </c>
      <c r="W29" s="160">
        <f t="shared" si="2"/>
        <v>0</v>
      </c>
      <c r="X29" s="154">
        <f t="shared" si="3"/>
        <v>0</v>
      </c>
      <c r="Y29" s="48">
        <f t="shared" si="4"/>
        <v>0</v>
      </c>
      <c r="Z29" s="48">
        <f t="shared" si="5"/>
        <v>0</v>
      </c>
      <c r="AA29" s="48">
        <f t="shared" si="6"/>
        <v>0</v>
      </c>
      <c r="AB29" s="48">
        <f t="shared" si="7"/>
        <v>0</v>
      </c>
      <c r="AC29" s="48">
        <f t="shared" si="8"/>
        <v>0</v>
      </c>
      <c r="AD29" s="48">
        <f t="shared" si="78"/>
        <v>0</v>
      </c>
      <c r="AE29" s="48">
        <f t="shared" si="9"/>
        <v>0</v>
      </c>
      <c r="AF29" s="48">
        <f t="shared" si="10"/>
        <v>0</v>
      </c>
      <c r="AG29" s="48">
        <f t="shared" si="11"/>
        <v>0</v>
      </c>
      <c r="AH29" s="48">
        <f t="shared" si="12"/>
        <v>0</v>
      </c>
      <c r="AI29" s="48">
        <f t="shared" si="13"/>
        <v>0</v>
      </c>
      <c r="AJ29" s="48">
        <f t="shared" si="14"/>
        <v>0</v>
      </c>
      <c r="AK29" s="48">
        <f t="shared" si="15"/>
        <v>0</v>
      </c>
      <c r="AL29" s="48">
        <f t="shared" si="16"/>
        <v>0</v>
      </c>
      <c r="AM29" s="48">
        <f t="shared" si="17"/>
        <v>0</v>
      </c>
      <c r="AN29" s="48">
        <f t="shared" si="18"/>
        <v>0</v>
      </c>
      <c r="AO29" s="48">
        <f t="shared" si="19"/>
        <v>0</v>
      </c>
      <c r="AP29" s="48">
        <f t="shared" si="20"/>
        <v>0</v>
      </c>
      <c r="AQ29" s="48">
        <f t="shared" si="21"/>
        <v>0</v>
      </c>
      <c r="AR29" s="48">
        <f t="shared" si="22"/>
        <v>0</v>
      </c>
      <c r="AS29" s="48">
        <f t="shared" si="23"/>
        <v>0</v>
      </c>
      <c r="AT29" s="48">
        <f t="shared" si="24"/>
        <v>0</v>
      </c>
      <c r="AU29" s="48">
        <f t="shared" si="25"/>
        <v>0</v>
      </c>
      <c r="AV29" s="48">
        <f t="shared" si="26"/>
        <v>0</v>
      </c>
      <c r="AW29" s="48">
        <f t="shared" si="27"/>
        <v>0</v>
      </c>
      <c r="AX29" s="149">
        <f t="shared" si="28"/>
        <v>0</v>
      </c>
      <c r="AZ29" s="151" t="str">
        <f>VLOOKUP(D29,'Formulas M'!$A$3:$AC$26,27,FALSE)</f>
        <v>Needle</v>
      </c>
      <c r="BA29" s="115" t="str">
        <f>VLOOKUP(D29,'Formulas M'!$A$3:$AD$26,28,FALSE)</f>
        <v>Bobbin</v>
      </c>
      <c r="BB29" s="123" t="str">
        <f>VLOOKUP(D29,'Formulas M'!$A$3:$AE$26,29,FALSE)</f>
        <v>Looper</v>
      </c>
      <c r="BC29" s="236"/>
      <c r="BD29" s="242"/>
      <c r="BE29" s="234" t="str">
        <f t="shared" si="29"/>
        <v> </v>
      </c>
      <c r="BF29" s="168" t="str">
        <f t="shared" si="66"/>
        <v> </v>
      </c>
      <c r="BG29" s="169">
        <f>IF(ISERROR(BF29*AZ29),0,BF29*AZ29)</f>
        <v>0</v>
      </c>
      <c r="BH29" s="170">
        <f>IF(ISERROR(BF29*BA29),0,BF29*BA29)</f>
        <v>0</v>
      </c>
      <c r="BI29" s="171">
        <f>IF(ISERROR(BF29*BB29),0,BF29*BB29)</f>
        <v>0</v>
      </c>
      <c r="BJ29" s="124">
        <f>IF(ISERROR($C$64*L29),0,($C$64*L29))</f>
        <v>0</v>
      </c>
      <c r="BK29" s="119">
        <f>M29</f>
        <v>0</v>
      </c>
      <c r="BL29" s="118" t="e">
        <f t="shared" si="32"/>
        <v>#N/A</v>
      </c>
      <c r="BM29" s="173">
        <f>IF(ISERROR(BJ29/BL29),0,(BJ29/BL29))</f>
        <v>0</v>
      </c>
      <c r="BN29" s="135">
        <f>IF(ISERROR($C$64*N29),0,($C$64*N29))</f>
        <v>0</v>
      </c>
      <c r="BO29" s="119">
        <f>O29</f>
        <v>0</v>
      </c>
      <c r="BP29" s="118" t="e">
        <f t="shared" si="34"/>
        <v>#N/A</v>
      </c>
      <c r="BQ29" s="173">
        <f>IF(ISERROR(BN29/BP29),0,(BN29/BP29))</f>
        <v>0</v>
      </c>
      <c r="BR29" s="135">
        <f>IF(ISERROR($C$64*P29),0,($C$64*P29))</f>
        <v>0</v>
      </c>
      <c r="BS29" s="119">
        <f>Q29</f>
        <v>0</v>
      </c>
      <c r="BT29" s="118" t="e">
        <f t="shared" si="36"/>
        <v>#N/A</v>
      </c>
      <c r="BU29" s="172">
        <f>IF(ISERROR(BR29/BT29),0,(BR29/BT29))</f>
        <v>0</v>
      </c>
      <c r="BZ29" s="159">
        <f t="shared" si="37"/>
        <v>0</v>
      </c>
      <c r="CA29" s="48">
        <f t="shared" si="38"/>
        <v>0</v>
      </c>
      <c r="CB29" s="160">
        <f t="shared" si="39"/>
        <v>0</v>
      </c>
      <c r="CC29" s="159">
        <f t="shared" si="40"/>
        <v>0</v>
      </c>
      <c r="CD29" s="48">
        <f t="shared" si="41"/>
        <v>0</v>
      </c>
      <c r="CE29" s="160">
        <f t="shared" si="42"/>
        <v>0</v>
      </c>
      <c r="CF29" s="159">
        <f t="shared" si="43"/>
        <v>0</v>
      </c>
      <c r="CG29" s="48">
        <f t="shared" si="44"/>
        <v>0</v>
      </c>
      <c r="CH29" s="160">
        <f t="shared" si="45"/>
        <v>0</v>
      </c>
      <c r="CI29" s="159">
        <f t="shared" si="46"/>
        <v>0</v>
      </c>
      <c r="CJ29" s="48">
        <f t="shared" si="47"/>
        <v>0</v>
      </c>
      <c r="CK29" s="160">
        <f t="shared" si="48"/>
        <v>0</v>
      </c>
      <c r="CL29" s="159">
        <f t="shared" si="49"/>
        <v>0</v>
      </c>
      <c r="CM29" s="48">
        <f t="shared" si="50"/>
        <v>0</v>
      </c>
      <c r="CN29" s="160">
        <f t="shared" si="51"/>
        <v>0</v>
      </c>
      <c r="CO29" s="159">
        <f t="shared" si="52"/>
        <v>0</v>
      </c>
      <c r="CP29" s="48">
        <f t="shared" si="53"/>
        <v>0</v>
      </c>
      <c r="CQ29" s="160">
        <f t="shared" si="54"/>
        <v>0</v>
      </c>
      <c r="CR29" s="159">
        <f t="shared" si="55"/>
        <v>0</v>
      </c>
      <c r="CS29" s="48">
        <f t="shared" si="56"/>
        <v>0</v>
      </c>
      <c r="CT29" s="160">
        <f t="shared" si="57"/>
        <v>0</v>
      </c>
      <c r="CU29" s="159">
        <f t="shared" si="58"/>
        <v>0</v>
      </c>
      <c r="CV29" s="48">
        <f t="shared" si="59"/>
        <v>0</v>
      </c>
      <c r="CW29" s="160">
        <f t="shared" si="60"/>
        <v>0</v>
      </c>
    </row>
    <row r="30" spans="1:101" ht="20.25" customHeight="1">
      <c r="A30" s="41">
        <v>16</v>
      </c>
      <c r="B30" s="211"/>
      <c r="C30" s="42">
        <v>301</v>
      </c>
      <c r="D30" s="43">
        <v>1</v>
      </c>
      <c r="E30" s="44" t="e">
        <f>VLOOKUP(D30,'Formulas M'!$A$5:$V$29,G30+2,FALSE)</f>
        <v>#N/A</v>
      </c>
      <c r="F30" s="42"/>
      <c r="G30" s="42"/>
      <c r="H30" s="42"/>
      <c r="I30" s="45">
        <f>VLOOKUP(D30,'Formulas M'!$A$3:$Y$39,23,FALSE)</f>
        <v>0</v>
      </c>
      <c r="J30" s="45">
        <f>VLOOKUP(D30,'Formulas M'!$A$3:$Y$39,24,FALSE)</f>
        <v>0</v>
      </c>
      <c r="K30" s="45">
        <f>VLOOKUP(D30,'Formulas M'!$A$3:$Y$39,25,FALSE)</f>
        <v>0</v>
      </c>
      <c r="L30" s="46">
        <f>IF(ISERROR(I30*R30),0,(I30*R30))</f>
        <v>0</v>
      </c>
      <c r="M30" s="214"/>
      <c r="N30" s="46">
        <f>IF(ISERROR(J30*R30),0,(J30*R30))</f>
        <v>0</v>
      </c>
      <c r="O30" s="214"/>
      <c r="P30" s="46">
        <f>IF(ISERROR(K30*R30),0,(K30*R30))</f>
        <v>0</v>
      </c>
      <c r="Q30" s="214"/>
      <c r="R30" s="153">
        <f t="shared" si="64"/>
        <v>0</v>
      </c>
      <c r="U30" s="159">
        <f aca="true" t="shared" si="88" ref="U30:U60">IF($M30=$B$71,$L30,0)</f>
        <v>0</v>
      </c>
      <c r="V30" s="48">
        <f aca="true" t="shared" si="89" ref="V30:V60">IF($O30=$B$71,$N30,0)</f>
        <v>0</v>
      </c>
      <c r="W30" s="160">
        <f aca="true" t="shared" si="90" ref="W30:W60">IF($Q30=$B$71,$P30,0)</f>
        <v>0</v>
      </c>
      <c r="X30" s="154">
        <f aca="true" t="shared" si="91" ref="X30:X60">IF($M30=$B$72,$L30,0)</f>
        <v>0</v>
      </c>
      <c r="Y30" s="48">
        <f aca="true" t="shared" si="92" ref="Y30:Y60">IF($O30=$B$72,$N30,0)</f>
        <v>0</v>
      </c>
      <c r="Z30" s="48">
        <f aca="true" t="shared" si="93" ref="Z30:Z60">IF($Q30=$B$72,$P30,0)</f>
        <v>0</v>
      </c>
      <c r="AA30" s="48">
        <f aca="true" t="shared" si="94" ref="AA30:AA60">IF($M30=$B$73,$L30,0)</f>
        <v>0</v>
      </c>
      <c r="AB30" s="48">
        <f aca="true" t="shared" si="95" ref="AB30:AB60">IF($O30=$B$73,$N30,0)</f>
        <v>0</v>
      </c>
      <c r="AC30" s="48">
        <f aca="true" t="shared" si="96" ref="AC30:AC60">IF($Q30=$B$73,$P30,0)</f>
        <v>0</v>
      </c>
      <c r="AD30" s="48">
        <f>IF($B$74="0",0,IF($M30=$B$74,$L30,0))</f>
        <v>0</v>
      </c>
      <c r="AE30" s="48">
        <f aca="true" t="shared" si="97" ref="AE30:AE60">IF($O30=$B$74,$N30,0)</f>
        <v>0</v>
      </c>
      <c r="AF30" s="48">
        <f aca="true" t="shared" si="98" ref="AF30:AF60">IF($Q30=$B$74,$P30,0)</f>
        <v>0</v>
      </c>
      <c r="AG30" s="48">
        <f aca="true" t="shared" si="99" ref="AG30:AG61">IF($M30=$B$75,$L30,0)</f>
        <v>0</v>
      </c>
      <c r="AH30" s="48">
        <f aca="true" t="shared" si="100" ref="AH30:AH61">IF($O30=$B$75,$N30,0)</f>
        <v>0</v>
      </c>
      <c r="AI30" s="48">
        <f aca="true" t="shared" si="101" ref="AI30:AI61">IF($Q30=$B$75,$P30,0)</f>
        <v>0</v>
      </c>
      <c r="AJ30" s="48">
        <f aca="true" t="shared" si="102" ref="AJ30:AJ60">IF($M30=$B$76,$L30,0)</f>
        <v>0</v>
      </c>
      <c r="AK30" s="48">
        <f aca="true" t="shared" si="103" ref="AK30:AK60">IF($O30=$B$76,$N30,0)</f>
        <v>0</v>
      </c>
      <c r="AL30" s="48">
        <f aca="true" t="shared" si="104" ref="AL30:AL60">IF($Q30=$B$76,$P30,0)</f>
        <v>0</v>
      </c>
      <c r="AM30" s="48">
        <f aca="true" t="shared" si="105" ref="AM30:AM60">IF($M30=$B$77,$L30,0)</f>
        <v>0</v>
      </c>
      <c r="AN30" s="48">
        <f aca="true" t="shared" si="106" ref="AN30:AN60">IF($O30=$B$77,$N30,0)</f>
        <v>0</v>
      </c>
      <c r="AO30" s="48">
        <f aca="true" t="shared" si="107" ref="AO30:AO60">IF($Q30=$B$77,$P30,0)</f>
        <v>0</v>
      </c>
      <c r="AP30" s="48">
        <f aca="true" t="shared" si="108" ref="AP30:AP60">IF($M30=$B$78,$L30,0)</f>
        <v>0</v>
      </c>
      <c r="AQ30" s="48">
        <f aca="true" t="shared" si="109" ref="AQ30:AQ60">IF($O30=$B$78,$N30,0)</f>
        <v>0</v>
      </c>
      <c r="AR30" s="48">
        <f aca="true" t="shared" si="110" ref="AR30:AR60">IF($Q30=$B$78,$P30,0)</f>
        <v>0</v>
      </c>
      <c r="AS30" s="48">
        <f aca="true" t="shared" si="111" ref="AS30:AS60">IF($M30=$B$79,$L30,0)</f>
        <v>0</v>
      </c>
      <c r="AT30" s="48">
        <f aca="true" t="shared" si="112" ref="AT30:AT60">IF($O30=$B$79,$N30,0)</f>
        <v>0</v>
      </c>
      <c r="AU30" s="48">
        <f aca="true" t="shared" si="113" ref="AU30:AU60">IF($Q30=$B$79,$P30,0)</f>
        <v>0</v>
      </c>
      <c r="AV30" s="48">
        <f aca="true" t="shared" si="114" ref="AV30:AV60">IF($M30=$B$80,$L30,0)</f>
        <v>0</v>
      </c>
      <c r="AW30" s="48">
        <f aca="true" t="shared" si="115" ref="AW30:AW60">IF($O30=$B$80,$N30,0)</f>
        <v>0</v>
      </c>
      <c r="AX30" s="149">
        <f aca="true" t="shared" si="116" ref="AX30:AX60">IF($Q30=$B$80,$P30,0)</f>
        <v>0</v>
      </c>
      <c r="AZ30" s="151" t="str">
        <f>VLOOKUP(D30,'Formulas M'!$A$3:$AC$26,27,FALSE)</f>
        <v>Needle</v>
      </c>
      <c r="BA30" s="115" t="str">
        <f>VLOOKUP(D30,'Formulas M'!$A$3:$AD$26,28,FALSE)</f>
        <v>Bobbin</v>
      </c>
      <c r="BB30" s="123" t="str">
        <f>VLOOKUP(D30,'Formulas M'!$A$3:$AE$26,29,FALSE)</f>
        <v>Looper</v>
      </c>
      <c r="BC30" s="236"/>
      <c r="BD30" s="242"/>
      <c r="BE30" s="234" t="str">
        <f t="shared" si="29"/>
        <v> </v>
      </c>
      <c r="BF30" s="168" t="str">
        <f t="shared" si="66"/>
        <v> </v>
      </c>
      <c r="BG30" s="169">
        <f>IF(ISERROR(BF30*AZ30),0,BF30*AZ30)</f>
        <v>0</v>
      </c>
      <c r="BH30" s="170">
        <f>IF(ISERROR(BF30*BA30),0,BF30*BA30)</f>
        <v>0</v>
      </c>
      <c r="BI30" s="171">
        <f>IF(ISERROR(BF30*BB30),0,BF30*BB30)</f>
        <v>0</v>
      </c>
      <c r="BJ30" s="124">
        <f aca="true" t="shared" si="117" ref="BJ30:BJ36">IF(ISERROR($C$64*L30),0,($C$64*L30))</f>
        <v>0</v>
      </c>
      <c r="BK30" s="119">
        <f>M30</f>
        <v>0</v>
      </c>
      <c r="BL30" s="118" t="e">
        <f aca="true" t="shared" si="118" ref="BL30:BL49">VLOOKUP(BK30,$BW$1:$BX$6,2,FALSE)</f>
        <v>#N/A</v>
      </c>
      <c r="BM30" s="173">
        <f>IF(ISERROR(BJ30/BL30),0,(BJ30/BL30))</f>
        <v>0</v>
      </c>
      <c r="BN30" s="135">
        <f aca="true" t="shared" si="119" ref="BN30:BN36">IF(ISERROR($C$64*N30),0,($C$64*N30))</f>
        <v>0</v>
      </c>
      <c r="BO30" s="119">
        <f>O30</f>
        <v>0</v>
      </c>
      <c r="BP30" s="118" t="e">
        <f aca="true" t="shared" si="120" ref="BP30:BP49">VLOOKUP(BO30,$BW$1:$BX$6,2,FALSE)</f>
        <v>#N/A</v>
      </c>
      <c r="BQ30" s="173">
        <f>IF(ISERROR(BN30/BP30),0,(BN30/BP30))</f>
        <v>0</v>
      </c>
      <c r="BR30" s="135">
        <f aca="true" t="shared" si="121" ref="BR30:BR36">IF(ISERROR($C$64*P30),0,($C$64*P30))</f>
        <v>0</v>
      </c>
      <c r="BS30" s="119">
        <f>Q30</f>
        <v>0</v>
      </c>
      <c r="BT30" s="118" t="e">
        <f aca="true" t="shared" si="122" ref="BT30:BT49">VLOOKUP(BS30,$BW$1:$BX$6,2,FALSE)</f>
        <v>#N/A</v>
      </c>
      <c r="BU30" s="172">
        <f>IF(ISERROR(BR30/BT30),0,(BR30/BT30))</f>
        <v>0</v>
      </c>
      <c r="BZ30" s="159">
        <f aca="true" t="shared" si="123" ref="BZ30:BZ49">IF($M30=$B$71,$BG30,0)</f>
        <v>0</v>
      </c>
      <c r="CA30" s="48">
        <f aca="true" t="shared" si="124" ref="CA30:CA49">IF($O30=$B$71,$BH30,0)</f>
        <v>0</v>
      </c>
      <c r="CB30" s="160">
        <f aca="true" t="shared" si="125" ref="CB30:CB49">IF($Q30=$B$71,$BI30,0)</f>
        <v>0</v>
      </c>
      <c r="CC30" s="159">
        <f aca="true" t="shared" si="126" ref="CC30:CC49">IF($M30=$B$72,$BG30,0)</f>
        <v>0</v>
      </c>
      <c r="CD30" s="48">
        <f aca="true" t="shared" si="127" ref="CD30:CD49">IF($O30=$B$72,$BH30,0)</f>
        <v>0</v>
      </c>
      <c r="CE30" s="160">
        <f aca="true" t="shared" si="128" ref="CE30:CE49">IF($Q30=$B$72,$BI30,0)</f>
        <v>0</v>
      </c>
      <c r="CF30" s="159">
        <f aca="true" t="shared" si="129" ref="CF30:CF49">IF($M30=$B$73,$BG30,0)</f>
        <v>0</v>
      </c>
      <c r="CG30" s="48">
        <f aca="true" t="shared" si="130" ref="CG30:CG49">IF($O30=$B$73,$BH30,0)</f>
        <v>0</v>
      </c>
      <c r="CH30" s="160">
        <f aca="true" t="shared" si="131" ref="CH30:CH49">IF($Q30=$B$73,$BI30,0)</f>
        <v>0</v>
      </c>
      <c r="CI30" s="159">
        <f aca="true" t="shared" si="132" ref="CI30:CI49">IF($M30=$B$74,$BG30,0)</f>
        <v>0</v>
      </c>
      <c r="CJ30" s="48">
        <f aca="true" t="shared" si="133" ref="CJ30:CJ49">IF($O30=$B$74,$BH30,0)</f>
        <v>0</v>
      </c>
      <c r="CK30" s="160">
        <f aca="true" t="shared" si="134" ref="CK30:CK49">IF($Q30=$B$74,$BI30,0)</f>
        <v>0</v>
      </c>
      <c r="CL30" s="159">
        <f aca="true" t="shared" si="135" ref="CL30:CL49">IF($M30=$B$75,$BG30,0)</f>
        <v>0</v>
      </c>
      <c r="CM30" s="48">
        <f aca="true" t="shared" si="136" ref="CM30:CM49">IF($O30=$B$75,$BH30,0)</f>
        <v>0</v>
      </c>
      <c r="CN30" s="160">
        <f aca="true" t="shared" si="137" ref="CN30:CN49">IF($Q30=$B$75,$BI30,0)</f>
        <v>0</v>
      </c>
      <c r="CO30" s="159">
        <f aca="true" t="shared" si="138" ref="CO30:CO49">IF($M30=$B$76,$BG30,0)</f>
        <v>0</v>
      </c>
      <c r="CP30" s="48">
        <f aca="true" t="shared" si="139" ref="CP30:CP49">IF($O30=$B$76,$BH30,0)</f>
        <v>0</v>
      </c>
      <c r="CQ30" s="160">
        <f aca="true" t="shared" si="140" ref="CQ30:CQ49">IF($Q30=$B$76,$BI30,0)</f>
        <v>0</v>
      </c>
      <c r="CR30" s="159">
        <f aca="true" t="shared" si="141" ref="CR30:CR49">IF($M30=$B$77,$BG30,0)</f>
        <v>0</v>
      </c>
      <c r="CS30" s="48">
        <f aca="true" t="shared" si="142" ref="CS30:CS49">IF($O30=$B$77,$BH30,0)</f>
        <v>0</v>
      </c>
      <c r="CT30" s="160">
        <f aca="true" t="shared" si="143" ref="CT30:CT49">IF($Q30=$B$77,$BI30,0)</f>
        <v>0</v>
      </c>
      <c r="CU30" s="159">
        <f aca="true" t="shared" si="144" ref="CU30:CU49">IF($M30=$B$78,$BG30,0)</f>
        <v>0</v>
      </c>
      <c r="CV30" s="48">
        <f aca="true" t="shared" si="145" ref="CV30:CV49">IF($O30=$B$78,$BH30,0)</f>
        <v>0</v>
      </c>
      <c r="CW30" s="160">
        <f aca="true" t="shared" si="146" ref="CW30:CW49">IF($Q30=$B$78,$BI30,0)</f>
        <v>0</v>
      </c>
    </row>
    <row r="31" spans="1:101" ht="19.5" customHeight="1">
      <c r="A31" s="41">
        <v>17</v>
      </c>
      <c r="B31" s="211"/>
      <c r="C31" s="42"/>
      <c r="D31" s="43">
        <v>1</v>
      </c>
      <c r="E31" s="44" t="e">
        <f>VLOOKUP(D31,'Formulas M'!$A$5:$V$29,G31+2,FALSE)</f>
        <v>#N/A</v>
      </c>
      <c r="F31" s="42"/>
      <c r="G31" s="42"/>
      <c r="H31" s="42"/>
      <c r="I31" s="45">
        <f>VLOOKUP(D31,'Formulas M'!$A$3:$Y$39,23,FALSE)</f>
        <v>0</v>
      </c>
      <c r="J31" s="45">
        <f>VLOOKUP(D31,'Formulas M'!$A$3:$Y$39,24,FALSE)</f>
        <v>0</v>
      </c>
      <c r="K31" s="45">
        <f>VLOOKUP(D31,'Formulas M'!$A$3:$Y$39,25,FALSE)</f>
        <v>0</v>
      </c>
      <c r="L31" s="46">
        <f aca="true" t="shared" si="147" ref="L31:L36">IF(ISERROR(I31*R31),0,(I31*R31))</f>
        <v>0</v>
      </c>
      <c r="M31" s="214"/>
      <c r="N31" s="46">
        <f aca="true" t="shared" si="148" ref="N31:N36">IF(ISERROR(J31*R31),0,(J31*R31))</f>
        <v>0</v>
      </c>
      <c r="O31" s="214"/>
      <c r="P31" s="46">
        <f aca="true" t="shared" si="149" ref="P31:P36">IF(ISERROR(K31*R31),0,(K31*R31))</f>
        <v>0</v>
      </c>
      <c r="Q31" s="214"/>
      <c r="R31" s="153">
        <f t="shared" si="64"/>
        <v>0</v>
      </c>
      <c r="U31" s="159">
        <f t="shared" si="88"/>
        <v>0</v>
      </c>
      <c r="V31" s="48">
        <f t="shared" si="89"/>
        <v>0</v>
      </c>
      <c r="W31" s="160">
        <f t="shared" si="90"/>
        <v>0</v>
      </c>
      <c r="X31" s="154">
        <f t="shared" si="91"/>
        <v>0</v>
      </c>
      <c r="Y31" s="48">
        <f t="shared" si="92"/>
        <v>0</v>
      </c>
      <c r="Z31" s="48">
        <f t="shared" si="93"/>
        <v>0</v>
      </c>
      <c r="AA31" s="48">
        <f t="shared" si="94"/>
        <v>0</v>
      </c>
      <c r="AB31" s="48">
        <f t="shared" si="95"/>
        <v>0</v>
      </c>
      <c r="AC31" s="48">
        <f t="shared" si="96"/>
        <v>0</v>
      </c>
      <c r="AD31" s="48">
        <f aca="true" t="shared" si="150" ref="AD31:AD36">IF($M31=$B$74,$L31,0)</f>
        <v>0</v>
      </c>
      <c r="AE31" s="48">
        <f t="shared" si="97"/>
        <v>0</v>
      </c>
      <c r="AF31" s="48">
        <f t="shared" si="98"/>
        <v>0</v>
      </c>
      <c r="AG31" s="48">
        <f t="shared" si="99"/>
        <v>0</v>
      </c>
      <c r="AH31" s="48">
        <f t="shared" si="100"/>
        <v>0</v>
      </c>
      <c r="AI31" s="48">
        <f t="shared" si="101"/>
        <v>0</v>
      </c>
      <c r="AJ31" s="48">
        <f t="shared" si="102"/>
        <v>0</v>
      </c>
      <c r="AK31" s="48">
        <f t="shared" si="103"/>
        <v>0</v>
      </c>
      <c r="AL31" s="48">
        <f t="shared" si="104"/>
        <v>0</v>
      </c>
      <c r="AM31" s="48">
        <f t="shared" si="105"/>
        <v>0</v>
      </c>
      <c r="AN31" s="48">
        <f t="shared" si="106"/>
        <v>0</v>
      </c>
      <c r="AO31" s="48">
        <f t="shared" si="107"/>
        <v>0</v>
      </c>
      <c r="AP31" s="48">
        <f t="shared" si="108"/>
        <v>0</v>
      </c>
      <c r="AQ31" s="48">
        <f t="shared" si="109"/>
        <v>0</v>
      </c>
      <c r="AR31" s="48">
        <f t="shared" si="110"/>
        <v>0</v>
      </c>
      <c r="AS31" s="48">
        <f t="shared" si="111"/>
        <v>0</v>
      </c>
      <c r="AT31" s="48">
        <f t="shared" si="112"/>
        <v>0</v>
      </c>
      <c r="AU31" s="48">
        <f t="shared" si="113"/>
        <v>0</v>
      </c>
      <c r="AV31" s="48">
        <f t="shared" si="114"/>
        <v>0</v>
      </c>
      <c r="AW31" s="48">
        <f t="shared" si="115"/>
        <v>0</v>
      </c>
      <c r="AX31" s="149">
        <f t="shared" si="116"/>
        <v>0</v>
      </c>
      <c r="AZ31" s="151" t="str">
        <f>VLOOKUP(D31,'Formulas M'!$A$3:$AC$26,27,FALSE)</f>
        <v>Needle</v>
      </c>
      <c r="BA31" s="115" t="str">
        <f>VLOOKUP(D31,'Formulas M'!$A$3:$AD$26,28,FALSE)</f>
        <v>Bobbin</v>
      </c>
      <c r="BB31" s="123" t="str">
        <f>VLOOKUP(D31,'Formulas M'!$A$3:$AE$26,29,FALSE)</f>
        <v>Looper</v>
      </c>
      <c r="BC31" s="236"/>
      <c r="BD31" s="242"/>
      <c r="BE31" s="234" t="str">
        <f t="shared" si="29"/>
        <v> </v>
      </c>
      <c r="BF31" s="168" t="str">
        <f t="shared" si="66"/>
        <v> </v>
      </c>
      <c r="BG31" s="169">
        <f aca="true" t="shared" si="151" ref="BG31:BG36">IF(ISERROR(BF31*AZ31),0,BF31*AZ31)</f>
        <v>0</v>
      </c>
      <c r="BH31" s="170">
        <f aca="true" t="shared" si="152" ref="BH31:BH36">IF(ISERROR(BF31*BA31),0,BF31*BA31)</f>
        <v>0</v>
      </c>
      <c r="BI31" s="171">
        <f aca="true" t="shared" si="153" ref="BI31:BI61">IF(ISERROR(BF31*BB31),0,BF31*BB31)</f>
        <v>0</v>
      </c>
      <c r="BJ31" s="124">
        <f t="shared" si="117"/>
        <v>0</v>
      </c>
      <c r="BK31" s="119">
        <f aca="true" t="shared" si="154" ref="BK31:BK36">M31</f>
        <v>0</v>
      </c>
      <c r="BL31" s="118" t="e">
        <f t="shared" si="118"/>
        <v>#N/A</v>
      </c>
      <c r="BM31" s="173">
        <f aca="true" t="shared" si="155" ref="BM31:BM36">IF(ISERROR(BJ31/BL31),0,(BJ31/BL31))</f>
        <v>0</v>
      </c>
      <c r="BN31" s="135">
        <f t="shared" si="119"/>
        <v>0</v>
      </c>
      <c r="BO31" s="119">
        <f aca="true" t="shared" si="156" ref="BO31:BO36">O31</f>
        <v>0</v>
      </c>
      <c r="BP31" s="118" t="e">
        <f t="shared" si="120"/>
        <v>#N/A</v>
      </c>
      <c r="BQ31" s="173">
        <f aca="true" t="shared" si="157" ref="BQ31:BQ36">IF(ISERROR(BN31/BP31),0,(BN31/BP31))</f>
        <v>0</v>
      </c>
      <c r="BR31" s="135">
        <f t="shared" si="121"/>
        <v>0</v>
      </c>
      <c r="BS31" s="119">
        <f aca="true" t="shared" si="158" ref="BS31:BS36">Q31</f>
        <v>0</v>
      </c>
      <c r="BT31" s="118" t="e">
        <f t="shared" si="122"/>
        <v>#N/A</v>
      </c>
      <c r="BU31" s="172">
        <f aca="true" t="shared" si="159" ref="BU31:BU36">IF(ISERROR(BR31/BT31),0,(BR31/BT31))</f>
        <v>0</v>
      </c>
      <c r="BZ31" s="159">
        <f t="shared" si="123"/>
        <v>0</v>
      </c>
      <c r="CA31" s="48">
        <f t="shared" si="124"/>
        <v>0</v>
      </c>
      <c r="CB31" s="160">
        <f t="shared" si="125"/>
        <v>0</v>
      </c>
      <c r="CC31" s="159">
        <f t="shared" si="126"/>
        <v>0</v>
      </c>
      <c r="CD31" s="48">
        <f t="shared" si="127"/>
        <v>0</v>
      </c>
      <c r="CE31" s="160">
        <f t="shared" si="128"/>
        <v>0</v>
      </c>
      <c r="CF31" s="159">
        <f t="shared" si="129"/>
        <v>0</v>
      </c>
      <c r="CG31" s="48">
        <f t="shared" si="130"/>
        <v>0</v>
      </c>
      <c r="CH31" s="160">
        <f t="shared" si="131"/>
        <v>0</v>
      </c>
      <c r="CI31" s="159">
        <f t="shared" si="132"/>
        <v>0</v>
      </c>
      <c r="CJ31" s="48">
        <f t="shared" si="133"/>
        <v>0</v>
      </c>
      <c r="CK31" s="160">
        <f t="shared" si="134"/>
        <v>0</v>
      </c>
      <c r="CL31" s="159">
        <f t="shared" si="135"/>
        <v>0</v>
      </c>
      <c r="CM31" s="48">
        <f t="shared" si="136"/>
        <v>0</v>
      </c>
      <c r="CN31" s="160">
        <f t="shared" si="137"/>
        <v>0</v>
      </c>
      <c r="CO31" s="159">
        <f t="shared" si="138"/>
        <v>0</v>
      </c>
      <c r="CP31" s="48">
        <f t="shared" si="139"/>
        <v>0</v>
      </c>
      <c r="CQ31" s="160">
        <f t="shared" si="140"/>
        <v>0</v>
      </c>
      <c r="CR31" s="159">
        <f t="shared" si="141"/>
        <v>0</v>
      </c>
      <c r="CS31" s="48">
        <f t="shared" si="142"/>
        <v>0</v>
      </c>
      <c r="CT31" s="160">
        <f t="shared" si="143"/>
        <v>0</v>
      </c>
      <c r="CU31" s="159">
        <f t="shared" si="144"/>
        <v>0</v>
      </c>
      <c r="CV31" s="48">
        <f t="shared" si="145"/>
        <v>0</v>
      </c>
      <c r="CW31" s="160">
        <f t="shared" si="146"/>
        <v>0</v>
      </c>
    </row>
    <row r="32" spans="1:101" ht="19.5" customHeight="1">
      <c r="A32" s="41">
        <v>18</v>
      </c>
      <c r="B32" s="211"/>
      <c r="C32" s="42"/>
      <c r="D32" s="42">
        <v>1</v>
      </c>
      <c r="E32" s="44" t="e">
        <f>VLOOKUP(D32,'Formulas M'!$A$5:$V$29,G32+2,FALSE)</f>
        <v>#N/A</v>
      </c>
      <c r="F32" s="42"/>
      <c r="G32" s="42"/>
      <c r="H32" s="42"/>
      <c r="I32" s="45">
        <f>VLOOKUP(D32,'Formulas M'!$A$3:$Y$39,23,FALSE)</f>
        <v>0</v>
      </c>
      <c r="J32" s="45">
        <f>VLOOKUP(D32,'Formulas M'!$A$3:$Y$39,24,FALSE)</f>
        <v>0</v>
      </c>
      <c r="K32" s="45">
        <f>VLOOKUP(D32,'Formulas M'!$A$3:$Y$39,25,FALSE)</f>
        <v>0</v>
      </c>
      <c r="L32" s="46">
        <f t="shared" si="147"/>
        <v>0</v>
      </c>
      <c r="M32" s="214"/>
      <c r="N32" s="46">
        <f t="shared" si="148"/>
        <v>0</v>
      </c>
      <c r="O32" s="214"/>
      <c r="P32" s="46">
        <f t="shared" si="149"/>
        <v>0</v>
      </c>
      <c r="Q32" s="214"/>
      <c r="R32" s="153">
        <f t="shared" si="64"/>
        <v>0</v>
      </c>
      <c r="U32" s="159">
        <f t="shared" si="88"/>
        <v>0</v>
      </c>
      <c r="V32" s="48">
        <f t="shared" si="89"/>
        <v>0</v>
      </c>
      <c r="W32" s="160">
        <f t="shared" si="90"/>
        <v>0</v>
      </c>
      <c r="X32" s="154">
        <f t="shared" si="91"/>
        <v>0</v>
      </c>
      <c r="Y32" s="48">
        <f t="shared" si="92"/>
        <v>0</v>
      </c>
      <c r="Z32" s="48">
        <f t="shared" si="93"/>
        <v>0</v>
      </c>
      <c r="AA32" s="48">
        <f t="shared" si="94"/>
        <v>0</v>
      </c>
      <c r="AB32" s="48">
        <f t="shared" si="95"/>
        <v>0</v>
      </c>
      <c r="AC32" s="48">
        <f t="shared" si="96"/>
        <v>0</v>
      </c>
      <c r="AD32" s="48">
        <f t="shared" si="150"/>
        <v>0</v>
      </c>
      <c r="AE32" s="48">
        <f t="shared" si="97"/>
        <v>0</v>
      </c>
      <c r="AF32" s="48">
        <f t="shared" si="98"/>
        <v>0</v>
      </c>
      <c r="AG32" s="48">
        <f t="shared" si="99"/>
        <v>0</v>
      </c>
      <c r="AH32" s="48">
        <f t="shared" si="100"/>
        <v>0</v>
      </c>
      <c r="AI32" s="48">
        <f t="shared" si="101"/>
        <v>0</v>
      </c>
      <c r="AJ32" s="48">
        <f t="shared" si="102"/>
        <v>0</v>
      </c>
      <c r="AK32" s="48">
        <f t="shared" si="103"/>
        <v>0</v>
      </c>
      <c r="AL32" s="48">
        <f t="shared" si="104"/>
        <v>0</v>
      </c>
      <c r="AM32" s="48">
        <f t="shared" si="105"/>
        <v>0</v>
      </c>
      <c r="AN32" s="48">
        <f t="shared" si="106"/>
        <v>0</v>
      </c>
      <c r="AO32" s="48">
        <f t="shared" si="107"/>
        <v>0</v>
      </c>
      <c r="AP32" s="48">
        <f t="shared" si="108"/>
        <v>0</v>
      </c>
      <c r="AQ32" s="48">
        <f t="shared" si="109"/>
        <v>0</v>
      </c>
      <c r="AR32" s="48">
        <f t="shared" si="110"/>
        <v>0</v>
      </c>
      <c r="AS32" s="48">
        <f t="shared" si="111"/>
        <v>0</v>
      </c>
      <c r="AT32" s="48">
        <f t="shared" si="112"/>
        <v>0</v>
      </c>
      <c r="AU32" s="48">
        <f t="shared" si="113"/>
        <v>0</v>
      </c>
      <c r="AV32" s="48">
        <f t="shared" si="114"/>
        <v>0</v>
      </c>
      <c r="AW32" s="48">
        <f t="shared" si="115"/>
        <v>0</v>
      </c>
      <c r="AX32" s="149">
        <f t="shared" si="116"/>
        <v>0</v>
      </c>
      <c r="AZ32" s="151" t="str">
        <f>VLOOKUP(D32,'Formulas M'!$A$3:$AC$26,27,FALSE)</f>
        <v>Needle</v>
      </c>
      <c r="BA32" s="115" t="str">
        <f>VLOOKUP(D32,'Formulas M'!$A$3:$AD$26,28,FALSE)</f>
        <v>Bobbin</v>
      </c>
      <c r="BB32" s="123" t="str">
        <f>VLOOKUP(D32,'Formulas M'!$A$3:$AE$26,29,FALSE)</f>
        <v>Looper</v>
      </c>
      <c r="BC32" s="236"/>
      <c r="BD32" s="242"/>
      <c r="BE32" s="234" t="str">
        <f t="shared" si="29"/>
        <v> </v>
      </c>
      <c r="BF32" s="168" t="str">
        <f t="shared" si="66"/>
        <v> </v>
      </c>
      <c r="BG32" s="169">
        <f t="shared" si="151"/>
        <v>0</v>
      </c>
      <c r="BH32" s="170">
        <f t="shared" si="152"/>
        <v>0</v>
      </c>
      <c r="BI32" s="171">
        <f t="shared" si="153"/>
        <v>0</v>
      </c>
      <c r="BJ32" s="124">
        <f t="shared" si="117"/>
        <v>0</v>
      </c>
      <c r="BK32" s="119">
        <f t="shared" si="154"/>
        <v>0</v>
      </c>
      <c r="BL32" s="118" t="e">
        <f t="shared" si="118"/>
        <v>#N/A</v>
      </c>
      <c r="BM32" s="173">
        <f t="shared" si="155"/>
        <v>0</v>
      </c>
      <c r="BN32" s="135">
        <f t="shared" si="119"/>
        <v>0</v>
      </c>
      <c r="BO32" s="119">
        <f t="shared" si="156"/>
        <v>0</v>
      </c>
      <c r="BP32" s="118" t="e">
        <f t="shared" si="120"/>
        <v>#N/A</v>
      </c>
      <c r="BQ32" s="173">
        <f t="shared" si="157"/>
        <v>0</v>
      </c>
      <c r="BR32" s="135">
        <f t="shared" si="121"/>
        <v>0</v>
      </c>
      <c r="BS32" s="119">
        <f t="shared" si="158"/>
        <v>0</v>
      </c>
      <c r="BT32" s="118" t="e">
        <f t="shared" si="122"/>
        <v>#N/A</v>
      </c>
      <c r="BU32" s="172">
        <f t="shared" si="159"/>
        <v>0</v>
      </c>
      <c r="BZ32" s="159">
        <f t="shared" si="123"/>
        <v>0</v>
      </c>
      <c r="CA32" s="48">
        <f t="shared" si="124"/>
        <v>0</v>
      </c>
      <c r="CB32" s="160">
        <f t="shared" si="125"/>
        <v>0</v>
      </c>
      <c r="CC32" s="159">
        <f t="shared" si="126"/>
        <v>0</v>
      </c>
      <c r="CD32" s="48">
        <f t="shared" si="127"/>
        <v>0</v>
      </c>
      <c r="CE32" s="160">
        <f t="shared" si="128"/>
        <v>0</v>
      </c>
      <c r="CF32" s="159">
        <f t="shared" si="129"/>
        <v>0</v>
      </c>
      <c r="CG32" s="48">
        <f t="shared" si="130"/>
        <v>0</v>
      </c>
      <c r="CH32" s="160">
        <f t="shared" si="131"/>
        <v>0</v>
      </c>
      <c r="CI32" s="159">
        <f t="shared" si="132"/>
        <v>0</v>
      </c>
      <c r="CJ32" s="48">
        <f t="shared" si="133"/>
        <v>0</v>
      </c>
      <c r="CK32" s="160">
        <f t="shared" si="134"/>
        <v>0</v>
      </c>
      <c r="CL32" s="159">
        <f t="shared" si="135"/>
        <v>0</v>
      </c>
      <c r="CM32" s="48">
        <f t="shared" si="136"/>
        <v>0</v>
      </c>
      <c r="CN32" s="160">
        <f t="shared" si="137"/>
        <v>0</v>
      </c>
      <c r="CO32" s="159">
        <f t="shared" si="138"/>
        <v>0</v>
      </c>
      <c r="CP32" s="48">
        <f t="shared" si="139"/>
        <v>0</v>
      </c>
      <c r="CQ32" s="160">
        <f t="shared" si="140"/>
        <v>0</v>
      </c>
      <c r="CR32" s="159">
        <f t="shared" si="141"/>
        <v>0</v>
      </c>
      <c r="CS32" s="48">
        <f t="shared" si="142"/>
        <v>0</v>
      </c>
      <c r="CT32" s="160">
        <f t="shared" si="143"/>
        <v>0</v>
      </c>
      <c r="CU32" s="159">
        <f t="shared" si="144"/>
        <v>0</v>
      </c>
      <c r="CV32" s="48">
        <f t="shared" si="145"/>
        <v>0</v>
      </c>
      <c r="CW32" s="160">
        <f t="shared" si="146"/>
        <v>0</v>
      </c>
    </row>
    <row r="33" spans="1:101" ht="19.5" customHeight="1">
      <c r="A33" s="41">
        <v>19</v>
      </c>
      <c r="B33" s="211"/>
      <c r="C33" s="42"/>
      <c r="D33" s="42">
        <v>1</v>
      </c>
      <c r="E33" s="44" t="e">
        <f>VLOOKUP(D33,'Formulas M'!$A$5:$V$29,G33+2,FALSE)</f>
        <v>#N/A</v>
      </c>
      <c r="F33" s="42"/>
      <c r="G33" s="42"/>
      <c r="H33" s="42"/>
      <c r="I33" s="45">
        <f>VLOOKUP(D33,'Formulas M'!$A$3:$Y$39,23,FALSE)</f>
        <v>0</v>
      </c>
      <c r="J33" s="45">
        <f>VLOOKUP(D33,'Formulas M'!$A$3:$Y$39,24,FALSE)</f>
        <v>0</v>
      </c>
      <c r="K33" s="45">
        <f>VLOOKUP(D33,'Formulas M'!$A$3:$Y$39,25,FALSE)</f>
        <v>0</v>
      </c>
      <c r="L33" s="46">
        <f t="shared" si="147"/>
        <v>0</v>
      </c>
      <c r="M33" s="214"/>
      <c r="N33" s="46">
        <f t="shared" si="148"/>
        <v>0</v>
      </c>
      <c r="O33" s="214"/>
      <c r="P33" s="46">
        <f t="shared" si="149"/>
        <v>0</v>
      </c>
      <c r="Q33" s="214"/>
      <c r="R33" s="153">
        <f t="shared" si="64"/>
        <v>0</v>
      </c>
      <c r="U33" s="159">
        <f t="shared" si="88"/>
        <v>0</v>
      </c>
      <c r="V33" s="48">
        <f t="shared" si="89"/>
        <v>0</v>
      </c>
      <c r="W33" s="160">
        <f t="shared" si="90"/>
        <v>0</v>
      </c>
      <c r="X33" s="154">
        <f t="shared" si="91"/>
        <v>0</v>
      </c>
      <c r="Y33" s="48">
        <f t="shared" si="92"/>
        <v>0</v>
      </c>
      <c r="Z33" s="48">
        <f t="shared" si="93"/>
        <v>0</v>
      </c>
      <c r="AA33" s="48">
        <f t="shared" si="94"/>
        <v>0</v>
      </c>
      <c r="AB33" s="48">
        <f t="shared" si="95"/>
        <v>0</v>
      </c>
      <c r="AC33" s="48">
        <f t="shared" si="96"/>
        <v>0</v>
      </c>
      <c r="AD33" s="48">
        <f t="shared" si="150"/>
        <v>0</v>
      </c>
      <c r="AE33" s="48">
        <f t="shared" si="97"/>
        <v>0</v>
      </c>
      <c r="AF33" s="48">
        <f t="shared" si="98"/>
        <v>0</v>
      </c>
      <c r="AG33" s="48">
        <f t="shared" si="99"/>
        <v>0</v>
      </c>
      <c r="AH33" s="48">
        <f t="shared" si="100"/>
        <v>0</v>
      </c>
      <c r="AI33" s="48">
        <f t="shared" si="101"/>
        <v>0</v>
      </c>
      <c r="AJ33" s="48">
        <f t="shared" si="102"/>
        <v>0</v>
      </c>
      <c r="AK33" s="48">
        <f t="shared" si="103"/>
        <v>0</v>
      </c>
      <c r="AL33" s="48">
        <f t="shared" si="104"/>
        <v>0</v>
      </c>
      <c r="AM33" s="48">
        <f t="shared" si="105"/>
        <v>0</v>
      </c>
      <c r="AN33" s="48">
        <f t="shared" si="106"/>
        <v>0</v>
      </c>
      <c r="AO33" s="48">
        <f t="shared" si="107"/>
        <v>0</v>
      </c>
      <c r="AP33" s="48">
        <f t="shared" si="108"/>
        <v>0</v>
      </c>
      <c r="AQ33" s="48">
        <f t="shared" si="109"/>
        <v>0</v>
      </c>
      <c r="AR33" s="48">
        <f t="shared" si="110"/>
        <v>0</v>
      </c>
      <c r="AS33" s="48">
        <f t="shared" si="111"/>
        <v>0</v>
      </c>
      <c r="AT33" s="48">
        <f t="shared" si="112"/>
        <v>0</v>
      </c>
      <c r="AU33" s="48">
        <f t="shared" si="113"/>
        <v>0</v>
      </c>
      <c r="AV33" s="48">
        <f t="shared" si="114"/>
        <v>0</v>
      </c>
      <c r="AW33" s="48">
        <f t="shared" si="115"/>
        <v>0</v>
      </c>
      <c r="AX33" s="149">
        <f t="shared" si="116"/>
        <v>0</v>
      </c>
      <c r="AZ33" s="151" t="str">
        <f>VLOOKUP(D33,'Formulas M'!$A$3:$AC$26,27,FALSE)</f>
        <v>Needle</v>
      </c>
      <c r="BA33" s="115" t="str">
        <f>VLOOKUP(D33,'Formulas M'!$A$3:$AD$26,28,FALSE)</f>
        <v>Bobbin</v>
      </c>
      <c r="BB33" s="123" t="str">
        <f>VLOOKUP(D33,'Formulas M'!$A$3:$AE$26,29,FALSE)</f>
        <v>Looper</v>
      </c>
      <c r="BC33" s="236"/>
      <c r="BD33" s="242"/>
      <c r="BE33" s="234" t="str">
        <f t="shared" si="29"/>
        <v> </v>
      </c>
      <c r="BF33" s="168" t="str">
        <f t="shared" si="66"/>
        <v> </v>
      </c>
      <c r="BG33" s="169">
        <f t="shared" si="151"/>
        <v>0</v>
      </c>
      <c r="BH33" s="170">
        <f t="shared" si="152"/>
        <v>0</v>
      </c>
      <c r="BI33" s="171">
        <f t="shared" si="153"/>
        <v>0</v>
      </c>
      <c r="BJ33" s="124">
        <f t="shared" si="117"/>
        <v>0</v>
      </c>
      <c r="BK33" s="119">
        <f t="shared" si="154"/>
        <v>0</v>
      </c>
      <c r="BL33" s="118" t="e">
        <f t="shared" si="118"/>
        <v>#N/A</v>
      </c>
      <c r="BM33" s="173">
        <f t="shared" si="155"/>
        <v>0</v>
      </c>
      <c r="BN33" s="135">
        <f t="shared" si="119"/>
        <v>0</v>
      </c>
      <c r="BO33" s="119">
        <f t="shared" si="156"/>
        <v>0</v>
      </c>
      <c r="BP33" s="118" t="e">
        <f t="shared" si="120"/>
        <v>#N/A</v>
      </c>
      <c r="BQ33" s="173">
        <f t="shared" si="157"/>
        <v>0</v>
      </c>
      <c r="BR33" s="135">
        <f t="shared" si="121"/>
        <v>0</v>
      </c>
      <c r="BS33" s="119">
        <f t="shared" si="158"/>
        <v>0</v>
      </c>
      <c r="BT33" s="118" t="e">
        <f t="shared" si="122"/>
        <v>#N/A</v>
      </c>
      <c r="BU33" s="172">
        <f t="shared" si="159"/>
        <v>0</v>
      </c>
      <c r="BZ33" s="159">
        <f t="shared" si="123"/>
        <v>0</v>
      </c>
      <c r="CA33" s="48">
        <f t="shared" si="124"/>
        <v>0</v>
      </c>
      <c r="CB33" s="160">
        <f t="shared" si="125"/>
        <v>0</v>
      </c>
      <c r="CC33" s="159">
        <f t="shared" si="126"/>
        <v>0</v>
      </c>
      <c r="CD33" s="48">
        <f t="shared" si="127"/>
        <v>0</v>
      </c>
      <c r="CE33" s="160">
        <f t="shared" si="128"/>
        <v>0</v>
      </c>
      <c r="CF33" s="159">
        <f t="shared" si="129"/>
        <v>0</v>
      </c>
      <c r="CG33" s="48">
        <f t="shared" si="130"/>
        <v>0</v>
      </c>
      <c r="CH33" s="160">
        <f t="shared" si="131"/>
        <v>0</v>
      </c>
      <c r="CI33" s="159">
        <f t="shared" si="132"/>
        <v>0</v>
      </c>
      <c r="CJ33" s="48">
        <f t="shared" si="133"/>
        <v>0</v>
      </c>
      <c r="CK33" s="160">
        <f t="shared" si="134"/>
        <v>0</v>
      </c>
      <c r="CL33" s="159">
        <f t="shared" si="135"/>
        <v>0</v>
      </c>
      <c r="CM33" s="48">
        <f t="shared" si="136"/>
        <v>0</v>
      </c>
      <c r="CN33" s="160">
        <f t="shared" si="137"/>
        <v>0</v>
      </c>
      <c r="CO33" s="159">
        <f t="shared" si="138"/>
        <v>0</v>
      </c>
      <c r="CP33" s="48">
        <f t="shared" si="139"/>
        <v>0</v>
      </c>
      <c r="CQ33" s="160">
        <f t="shared" si="140"/>
        <v>0</v>
      </c>
      <c r="CR33" s="159">
        <f t="shared" si="141"/>
        <v>0</v>
      </c>
      <c r="CS33" s="48">
        <f t="shared" si="142"/>
        <v>0</v>
      </c>
      <c r="CT33" s="160">
        <f t="shared" si="143"/>
        <v>0</v>
      </c>
      <c r="CU33" s="159">
        <f t="shared" si="144"/>
        <v>0</v>
      </c>
      <c r="CV33" s="48">
        <f t="shared" si="145"/>
        <v>0</v>
      </c>
      <c r="CW33" s="160">
        <f t="shared" si="146"/>
        <v>0</v>
      </c>
    </row>
    <row r="34" spans="1:101" ht="19.5" customHeight="1">
      <c r="A34" s="41">
        <v>20</v>
      </c>
      <c r="B34" s="211"/>
      <c r="C34" s="42"/>
      <c r="D34" s="42">
        <v>1</v>
      </c>
      <c r="E34" s="44" t="e">
        <f>VLOOKUP(D34,'Formulas M'!$A$5:$V$29,G34+2,FALSE)</f>
        <v>#N/A</v>
      </c>
      <c r="F34" s="42"/>
      <c r="G34" s="42"/>
      <c r="H34" s="42"/>
      <c r="I34" s="45">
        <f>VLOOKUP(D34,'Formulas M'!$A$3:$Y$39,23,FALSE)</f>
        <v>0</v>
      </c>
      <c r="J34" s="45">
        <f>VLOOKUP(D34,'Formulas M'!$A$3:$Y$39,24,FALSE)</f>
        <v>0</v>
      </c>
      <c r="K34" s="45">
        <f>VLOOKUP(D34,'Formulas M'!$A$3:$Y$39,25,FALSE)</f>
        <v>0</v>
      </c>
      <c r="L34" s="46">
        <f t="shared" si="147"/>
        <v>0</v>
      </c>
      <c r="M34" s="214"/>
      <c r="N34" s="46">
        <f t="shared" si="148"/>
        <v>0</v>
      </c>
      <c r="O34" s="47"/>
      <c r="P34" s="46">
        <f t="shared" si="149"/>
        <v>0</v>
      </c>
      <c r="Q34" s="214"/>
      <c r="R34" s="153">
        <f t="shared" si="64"/>
        <v>0</v>
      </c>
      <c r="U34" s="159">
        <f t="shared" si="88"/>
        <v>0</v>
      </c>
      <c r="V34" s="48">
        <f t="shared" si="89"/>
        <v>0</v>
      </c>
      <c r="W34" s="160">
        <f t="shared" si="90"/>
        <v>0</v>
      </c>
      <c r="X34" s="154">
        <f t="shared" si="91"/>
        <v>0</v>
      </c>
      <c r="Y34" s="48">
        <f t="shared" si="92"/>
        <v>0</v>
      </c>
      <c r="Z34" s="48">
        <f t="shared" si="93"/>
        <v>0</v>
      </c>
      <c r="AA34" s="48">
        <f t="shared" si="94"/>
        <v>0</v>
      </c>
      <c r="AB34" s="48">
        <f t="shared" si="95"/>
        <v>0</v>
      </c>
      <c r="AC34" s="48">
        <f t="shared" si="96"/>
        <v>0</v>
      </c>
      <c r="AD34" s="48">
        <f t="shared" si="150"/>
        <v>0</v>
      </c>
      <c r="AE34" s="48">
        <f t="shared" si="97"/>
        <v>0</v>
      </c>
      <c r="AF34" s="48">
        <f t="shared" si="98"/>
        <v>0</v>
      </c>
      <c r="AG34" s="48">
        <f t="shared" si="99"/>
        <v>0</v>
      </c>
      <c r="AH34" s="48">
        <f t="shared" si="100"/>
        <v>0</v>
      </c>
      <c r="AI34" s="48">
        <f t="shared" si="101"/>
        <v>0</v>
      </c>
      <c r="AJ34" s="48">
        <f t="shared" si="102"/>
        <v>0</v>
      </c>
      <c r="AK34" s="48">
        <f t="shared" si="103"/>
        <v>0</v>
      </c>
      <c r="AL34" s="48">
        <f t="shared" si="104"/>
        <v>0</v>
      </c>
      <c r="AM34" s="48">
        <f t="shared" si="105"/>
        <v>0</v>
      </c>
      <c r="AN34" s="48">
        <f t="shared" si="106"/>
        <v>0</v>
      </c>
      <c r="AO34" s="48">
        <f t="shared" si="107"/>
        <v>0</v>
      </c>
      <c r="AP34" s="48">
        <f t="shared" si="108"/>
        <v>0</v>
      </c>
      <c r="AQ34" s="48">
        <f t="shared" si="109"/>
        <v>0</v>
      </c>
      <c r="AR34" s="48">
        <f t="shared" si="110"/>
        <v>0</v>
      </c>
      <c r="AS34" s="48">
        <f t="shared" si="111"/>
        <v>0</v>
      </c>
      <c r="AT34" s="48">
        <f t="shared" si="112"/>
        <v>0</v>
      </c>
      <c r="AU34" s="48">
        <f t="shared" si="113"/>
        <v>0</v>
      </c>
      <c r="AV34" s="48">
        <f t="shared" si="114"/>
        <v>0</v>
      </c>
      <c r="AW34" s="48">
        <f t="shared" si="115"/>
        <v>0</v>
      </c>
      <c r="AX34" s="149">
        <f t="shared" si="116"/>
        <v>0</v>
      </c>
      <c r="AZ34" s="151" t="str">
        <f>VLOOKUP(D34,'Formulas M'!$A$3:$AC$26,27,FALSE)</f>
        <v>Needle</v>
      </c>
      <c r="BA34" s="115" t="str">
        <f>VLOOKUP(D34,'Formulas M'!$A$3:$AD$26,28,FALSE)</f>
        <v>Bobbin</v>
      </c>
      <c r="BB34" s="123" t="str">
        <f>VLOOKUP(D34,'Formulas M'!$A$3:$AE$26,29,FALSE)</f>
        <v>Looper</v>
      </c>
      <c r="BC34" s="236"/>
      <c r="BD34" s="242"/>
      <c r="BE34" s="234" t="str">
        <f t="shared" si="29"/>
        <v> </v>
      </c>
      <c r="BF34" s="168" t="str">
        <f t="shared" si="66"/>
        <v> </v>
      </c>
      <c r="BG34" s="169">
        <f t="shared" si="151"/>
        <v>0</v>
      </c>
      <c r="BH34" s="170">
        <f t="shared" si="152"/>
        <v>0</v>
      </c>
      <c r="BI34" s="171">
        <f t="shared" si="153"/>
        <v>0</v>
      </c>
      <c r="BJ34" s="124">
        <f t="shared" si="117"/>
        <v>0</v>
      </c>
      <c r="BK34" s="119">
        <f t="shared" si="154"/>
        <v>0</v>
      </c>
      <c r="BL34" s="118" t="e">
        <f t="shared" si="118"/>
        <v>#N/A</v>
      </c>
      <c r="BM34" s="173">
        <f t="shared" si="155"/>
        <v>0</v>
      </c>
      <c r="BN34" s="135">
        <f t="shared" si="119"/>
        <v>0</v>
      </c>
      <c r="BO34" s="119">
        <f t="shared" si="156"/>
        <v>0</v>
      </c>
      <c r="BP34" s="118" t="e">
        <f t="shared" si="120"/>
        <v>#N/A</v>
      </c>
      <c r="BQ34" s="173">
        <f t="shared" si="157"/>
        <v>0</v>
      </c>
      <c r="BR34" s="135">
        <f t="shared" si="121"/>
        <v>0</v>
      </c>
      <c r="BS34" s="119">
        <f t="shared" si="158"/>
        <v>0</v>
      </c>
      <c r="BT34" s="118" t="e">
        <f t="shared" si="122"/>
        <v>#N/A</v>
      </c>
      <c r="BU34" s="172">
        <f t="shared" si="159"/>
        <v>0</v>
      </c>
      <c r="BZ34" s="159">
        <f t="shared" si="123"/>
        <v>0</v>
      </c>
      <c r="CA34" s="48">
        <f t="shared" si="124"/>
        <v>0</v>
      </c>
      <c r="CB34" s="160">
        <f t="shared" si="125"/>
        <v>0</v>
      </c>
      <c r="CC34" s="159">
        <f t="shared" si="126"/>
        <v>0</v>
      </c>
      <c r="CD34" s="48">
        <f t="shared" si="127"/>
        <v>0</v>
      </c>
      <c r="CE34" s="160">
        <f t="shared" si="128"/>
        <v>0</v>
      </c>
      <c r="CF34" s="159">
        <f t="shared" si="129"/>
        <v>0</v>
      </c>
      <c r="CG34" s="48">
        <f t="shared" si="130"/>
        <v>0</v>
      </c>
      <c r="CH34" s="160">
        <f t="shared" si="131"/>
        <v>0</v>
      </c>
      <c r="CI34" s="159">
        <f t="shared" si="132"/>
        <v>0</v>
      </c>
      <c r="CJ34" s="48">
        <f t="shared" si="133"/>
        <v>0</v>
      </c>
      <c r="CK34" s="160">
        <f t="shared" si="134"/>
        <v>0</v>
      </c>
      <c r="CL34" s="159">
        <f t="shared" si="135"/>
        <v>0</v>
      </c>
      <c r="CM34" s="48">
        <f t="shared" si="136"/>
        <v>0</v>
      </c>
      <c r="CN34" s="160">
        <f t="shared" si="137"/>
        <v>0</v>
      </c>
      <c r="CO34" s="159">
        <f t="shared" si="138"/>
        <v>0</v>
      </c>
      <c r="CP34" s="48">
        <f t="shared" si="139"/>
        <v>0</v>
      </c>
      <c r="CQ34" s="160">
        <f t="shared" si="140"/>
        <v>0</v>
      </c>
      <c r="CR34" s="159">
        <f t="shared" si="141"/>
        <v>0</v>
      </c>
      <c r="CS34" s="48">
        <f t="shared" si="142"/>
        <v>0</v>
      </c>
      <c r="CT34" s="160">
        <f t="shared" si="143"/>
        <v>0</v>
      </c>
      <c r="CU34" s="159">
        <f t="shared" si="144"/>
        <v>0</v>
      </c>
      <c r="CV34" s="48">
        <f t="shared" si="145"/>
        <v>0</v>
      </c>
      <c r="CW34" s="160">
        <f t="shared" si="146"/>
        <v>0</v>
      </c>
    </row>
    <row r="35" spans="1:101" ht="19.5" customHeight="1">
      <c r="A35" s="41">
        <v>21</v>
      </c>
      <c r="B35" s="211"/>
      <c r="C35" s="42"/>
      <c r="D35" s="42">
        <v>1</v>
      </c>
      <c r="E35" s="44" t="e">
        <f>VLOOKUP(D35,'Formulas M'!$A$5:$V$29,G35+2,FALSE)</f>
        <v>#N/A</v>
      </c>
      <c r="F35" s="42"/>
      <c r="G35" s="42"/>
      <c r="H35" s="42"/>
      <c r="I35" s="45">
        <f>VLOOKUP(D35,'Formulas M'!$A$3:$Y$39,23,FALSE)</f>
        <v>0</v>
      </c>
      <c r="J35" s="45">
        <f>VLOOKUP(D35,'Formulas M'!$A$3:$Y$39,24,FALSE)</f>
        <v>0</v>
      </c>
      <c r="K35" s="45">
        <f>VLOOKUP(D35,'Formulas M'!$A$3:$Y$39,25,FALSE)</f>
        <v>0</v>
      </c>
      <c r="L35" s="46">
        <f t="shared" si="147"/>
        <v>0</v>
      </c>
      <c r="M35" s="214"/>
      <c r="N35" s="46">
        <f t="shared" si="148"/>
        <v>0</v>
      </c>
      <c r="O35" s="214"/>
      <c r="P35" s="46">
        <f t="shared" si="149"/>
        <v>0</v>
      </c>
      <c r="Q35" s="214"/>
      <c r="R35" s="153">
        <f t="shared" si="64"/>
        <v>0</v>
      </c>
      <c r="U35" s="159">
        <f t="shared" si="88"/>
        <v>0</v>
      </c>
      <c r="V35" s="48">
        <f t="shared" si="89"/>
        <v>0</v>
      </c>
      <c r="W35" s="160">
        <f t="shared" si="90"/>
        <v>0</v>
      </c>
      <c r="X35" s="154">
        <f t="shared" si="91"/>
        <v>0</v>
      </c>
      <c r="Y35" s="48">
        <f t="shared" si="92"/>
        <v>0</v>
      </c>
      <c r="Z35" s="48">
        <f t="shared" si="93"/>
        <v>0</v>
      </c>
      <c r="AA35" s="48">
        <f t="shared" si="94"/>
        <v>0</v>
      </c>
      <c r="AB35" s="48">
        <f t="shared" si="95"/>
        <v>0</v>
      </c>
      <c r="AC35" s="48">
        <f t="shared" si="96"/>
        <v>0</v>
      </c>
      <c r="AD35" s="48">
        <f t="shared" si="150"/>
        <v>0</v>
      </c>
      <c r="AE35" s="48">
        <f t="shared" si="97"/>
        <v>0</v>
      </c>
      <c r="AF35" s="48">
        <f t="shared" si="98"/>
        <v>0</v>
      </c>
      <c r="AG35" s="48">
        <f t="shared" si="99"/>
        <v>0</v>
      </c>
      <c r="AH35" s="48">
        <f t="shared" si="100"/>
        <v>0</v>
      </c>
      <c r="AI35" s="48">
        <f t="shared" si="101"/>
        <v>0</v>
      </c>
      <c r="AJ35" s="48">
        <f t="shared" si="102"/>
        <v>0</v>
      </c>
      <c r="AK35" s="48">
        <f t="shared" si="103"/>
        <v>0</v>
      </c>
      <c r="AL35" s="48">
        <f t="shared" si="104"/>
        <v>0</v>
      </c>
      <c r="AM35" s="48">
        <f t="shared" si="105"/>
        <v>0</v>
      </c>
      <c r="AN35" s="48">
        <f t="shared" si="106"/>
        <v>0</v>
      </c>
      <c r="AO35" s="48">
        <f t="shared" si="107"/>
        <v>0</v>
      </c>
      <c r="AP35" s="48">
        <f t="shared" si="108"/>
        <v>0</v>
      </c>
      <c r="AQ35" s="48">
        <f t="shared" si="109"/>
        <v>0</v>
      </c>
      <c r="AR35" s="48">
        <f t="shared" si="110"/>
        <v>0</v>
      </c>
      <c r="AS35" s="48">
        <f t="shared" si="111"/>
        <v>0</v>
      </c>
      <c r="AT35" s="48">
        <f t="shared" si="112"/>
        <v>0</v>
      </c>
      <c r="AU35" s="48">
        <f t="shared" si="113"/>
        <v>0</v>
      </c>
      <c r="AV35" s="48">
        <f t="shared" si="114"/>
        <v>0</v>
      </c>
      <c r="AW35" s="48">
        <f t="shared" si="115"/>
        <v>0</v>
      </c>
      <c r="AX35" s="149">
        <f t="shared" si="116"/>
        <v>0</v>
      </c>
      <c r="AZ35" s="151" t="str">
        <f>VLOOKUP(D35,'Formulas M'!$A$3:$AC$26,27,FALSE)</f>
        <v>Needle</v>
      </c>
      <c r="BA35" s="115" t="str">
        <f>VLOOKUP(D35,'Formulas M'!$A$3:$AD$26,28,FALSE)</f>
        <v>Bobbin</v>
      </c>
      <c r="BB35" s="123" t="str">
        <f>VLOOKUP(D35,'Formulas M'!$A$3:$AE$26,29,FALSE)</f>
        <v>Looper</v>
      </c>
      <c r="BC35" s="236"/>
      <c r="BD35" s="242"/>
      <c r="BE35" s="234" t="str">
        <f t="shared" si="29"/>
        <v> </v>
      </c>
      <c r="BF35" s="168" t="str">
        <f t="shared" si="66"/>
        <v> </v>
      </c>
      <c r="BG35" s="169">
        <f t="shared" si="151"/>
        <v>0</v>
      </c>
      <c r="BH35" s="170">
        <f t="shared" si="152"/>
        <v>0</v>
      </c>
      <c r="BI35" s="171">
        <f t="shared" si="153"/>
        <v>0</v>
      </c>
      <c r="BJ35" s="124">
        <f t="shared" si="117"/>
        <v>0</v>
      </c>
      <c r="BK35" s="119">
        <f t="shared" si="154"/>
        <v>0</v>
      </c>
      <c r="BL35" s="118" t="e">
        <f t="shared" si="118"/>
        <v>#N/A</v>
      </c>
      <c r="BM35" s="173">
        <f t="shared" si="155"/>
        <v>0</v>
      </c>
      <c r="BN35" s="135">
        <f t="shared" si="119"/>
        <v>0</v>
      </c>
      <c r="BO35" s="119">
        <f t="shared" si="156"/>
        <v>0</v>
      </c>
      <c r="BP35" s="118" t="e">
        <f t="shared" si="120"/>
        <v>#N/A</v>
      </c>
      <c r="BQ35" s="173">
        <f t="shared" si="157"/>
        <v>0</v>
      </c>
      <c r="BR35" s="135">
        <f t="shared" si="121"/>
        <v>0</v>
      </c>
      <c r="BS35" s="119">
        <f t="shared" si="158"/>
        <v>0</v>
      </c>
      <c r="BT35" s="118" t="e">
        <f t="shared" si="122"/>
        <v>#N/A</v>
      </c>
      <c r="BU35" s="172">
        <f t="shared" si="159"/>
        <v>0</v>
      </c>
      <c r="BZ35" s="159">
        <f t="shared" si="123"/>
        <v>0</v>
      </c>
      <c r="CA35" s="48">
        <f t="shared" si="124"/>
        <v>0</v>
      </c>
      <c r="CB35" s="160">
        <f t="shared" si="125"/>
        <v>0</v>
      </c>
      <c r="CC35" s="159">
        <f t="shared" si="126"/>
        <v>0</v>
      </c>
      <c r="CD35" s="48">
        <f t="shared" si="127"/>
        <v>0</v>
      </c>
      <c r="CE35" s="160">
        <f t="shared" si="128"/>
        <v>0</v>
      </c>
      <c r="CF35" s="159">
        <f t="shared" si="129"/>
        <v>0</v>
      </c>
      <c r="CG35" s="48">
        <f t="shared" si="130"/>
        <v>0</v>
      </c>
      <c r="CH35" s="160">
        <f t="shared" si="131"/>
        <v>0</v>
      </c>
      <c r="CI35" s="159">
        <f t="shared" si="132"/>
        <v>0</v>
      </c>
      <c r="CJ35" s="48">
        <f t="shared" si="133"/>
        <v>0</v>
      </c>
      <c r="CK35" s="160">
        <f t="shared" si="134"/>
        <v>0</v>
      </c>
      <c r="CL35" s="159">
        <f t="shared" si="135"/>
        <v>0</v>
      </c>
      <c r="CM35" s="48">
        <f t="shared" si="136"/>
        <v>0</v>
      </c>
      <c r="CN35" s="160">
        <f t="shared" si="137"/>
        <v>0</v>
      </c>
      <c r="CO35" s="159">
        <f t="shared" si="138"/>
        <v>0</v>
      </c>
      <c r="CP35" s="48">
        <f t="shared" si="139"/>
        <v>0</v>
      </c>
      <c r="CQ35" s="160">
        <f t="shared" si="140"/>
        <v>0</v>
      </c>
      <c r="CR35" s="159">
        <f t="shared" si="141"/>
        <v>0</v>
      </c>
      <c r="CS35" s="48">
        <f t="shared" si="142"/>
        <v>0</v>
      </c>
      <c r="CT35" s="160">
        <f t="shared" si="143"/>
        <v>0</v>
      </c>
      <c r="CU35" s="159">
        <f t="shared" si="144"/>
        <v>0</v>
      </c>
      <c r="CV35" s="48">
        <f t="shared" si="145"/>
        <v>0</v>
      </c>
      <c r="CW35" s="160">
        <f t="shared" si="146"/>
        <v>0</v>
      </c>
    </row>
    <row r="36" spans="1:101" ht="19.5" customHeight="1">
      <c r="A36" s="41">
        <v>22</v>
      </c>
      <c r="B36" s="211"/>
      <c r="C36" s="42"/>
      <c r="D36" s="42">
        <v>1</v>
      </c>
      <c r="E36" s="44" t="e">
        <f>VLOOKUP(D36,'Formulas M'!$A$5:$V$29,G36+2,FALSE)</f>
        <v>#N/A</v>
      </c>
      <c r="F36" s="42"/>
      <c r="G36" s="42"/>
      <c r="H36" s="42"/>
      <c r="I36" s="45">
        <f>VLOOKUP(D36,'Formulas M'!$A$3:$Y$39,23,FALSE)</f>
        <v>0</v>
      </c>
      <c r="J36" s="45">
        <f>VLOOKUP(D36,'Formulas M'!$A$3:$Y$39,24,FALSE)</f>
        <v>0</v>
      </c>
      <c r="K36" s="45">
        <f>VLOOKUP(D36,'Formulas M'!$A$3:$Y$39,25,FALSE)</f>
        <v>0</v>
      </c>
      <c r="L36" s="46">
        <f t="shared" si="147"/>
        <v>0</v>
      </c>
      <c r="M36" s="214"/>
      <c r="N36" s="46">
        <f t="shared" si="148"/>
        <v>0</v>
      </c>
      <c r="O36" s="47"/>
      <c r="P36" s="46">
        <f t="shared" si="149"/>
        <v>0</v>
      </c>
      <c r="Q36" s="214"/>
      <c r="R36" s="153">
        <f t="shared" si="64"/>
        <v>0</v>
      </c>
      <c r="U36" s="159">
        <f t="shared" si="88"/>
        <v>0</v>
      </c>
      <c r="V36" s="48">
        <f t="shared" si="89"/>
        <v>0</v>
      </c>
      <c r="W36" s="160">
        <f t="shared" si="90"/>
        <v>0</v>
      </c>
      <c r="X36" s="154">
        <f t="shared" si="91"/>
        <v>0</v>
      </c>
      <c r="Y36" s="48">
        <f t="shared" si="92"/>
        <v>0</v>
      </c>
      <c r="Z36" s="48">
        <f t="shared" si="93"/>
        <v>0</v>
      </c>
      <c r="AA36" s="48">
        <f t="shared" si="94"/>
        <v>0</v>
      </c>
      <c r="AB36" s="48">
        <f t="shared" si="95"/>
        <v>0</v>
      </c>
      <c r="AC36" s="48">
        <f t="shared" si="96"/>
        <v>0</v>
      </c>
      <c r="AD36" s="48">
        <f t="shared" si="150"/>
        <v>0</v>
      </c>
      <c r="AE36" s="48">
        <f t="shared" si="97"/>
        <v>0</v>
      </c>
      <c r="AF36" s="48">
        <f t="shared" si="98"/>
        <v>0</v>
      </c>
      <c r="AG36" s="48">
        <f t="shared" si="99"/>
        <v>0</v>
      </c>
      <c r="AH36" s="48">
        <f t="shared" si="100"/>
        <v>0</v>
      </c>
      <c r="AI36" s="48">
        <f t="shared" si="101"/>
        <v>0</v>
      </c>
      <c r="AJ36" s="48">
        <f t="shared" si="102"/>
        <v>0</v>
      </c>
      <c r="AK36" s="48">
        <f t="shared" si="103"/>
        <v>0</v>
      </c>
      <c r="AL36" s="48">
        <f t="shared" si="104"/>
        <v>0</v>
      </c>
      <c r="AM36" s="48">
        <f t="shared" si="105"/>
        <v>0</v>
      </c>
      <c r="AN36" s="48">
        <f t="shared" si="106"/>
        <v>0</v>
      </c>
      <c r="AO36" s="48">
        <f t="shared" si="107"/>
        <v>0</v>
      </c>
      <c r="AP36" s="48">
        <f t="shared" si="108"/>
        <v>0</v>
      </c>
      <c r="AQ36" s="48">
        <f t="shared" si="109"/>
        <v>0</v>
      </c>
      <c r="AR36" s="48">
        <f t="shared" si="110"/>
        <v>0</v>
      </c>
      <c r="AS36" s="48">
        <f t="shared" si="111"/>
        <v>0</v>
      </c>
      <c r="AT36" s="48">
        <f t="shared" si="112"/>
        <v>0</v>
      </c>
      <c r="AU36" s="48">
        <f t="shared" si="113"/>
        <v>0</v>
      </c>
      <c r="AV36" s="48">
        <f t="shared" si="114"/>
        <v>0</v>
      </c>
      <c r="AW36" s="48">
        <f t="shared" si="115"/>
        <v>0</v>
      </c>
      <c r="AX36" s="149">
        <f t="shared" si="116"/>
        <v>0</v>
      </c>
      <c r="AZ36" s="151" t="str">
        <f>VLOOKUP(D36,'Formulas M'!$A$3:$AC$26,27,FALSE)</f>
        <v>Needle</v>
      </c>
      <c r="BA36" s="115" t="str">
        <f>VLOOKUP(D36,'Formulas M'!$A$3:$AD$26,28,FALSE)</f>
        <v>Bobbin</v>
      </c>
      <c r="BB36" s="123" t="str">
        <f>VLOOKUP(D36,'Formulas M'!$A$3:$AE$26,29,FALSE)</f>
        <v>Looper</v>
      </c>
      <c r="BC36" s="236"/>
      <c r="BD36" s="242"/>
      <c r="BE36" s="234" t="str">
        <f t="shared" si="29"/>
        <v> </v>
      </c>
      <c r="BF36" s="168" t="str">
        <f t="shared" si="66"/>
        <v> </v>
      </c>
      <c r="BG36" s="169">
        <f t="shared" si="151"/>
        <v>0</v>
      </c>
      <c r="BH36" s="170">
        <f t="shared" si="152"/>
        <v>0</v>
      </c>
      <c r="BI36" s="171">
        <f t="shared" si="153"/>
        <v>0</v>
      </c>
      <c r="BJ36" s="124">
        <f t="shared" si="117"/>
        <v>0</v>
      </c>
      <c r="BK36" s="119">
        <f t="shared" si="154"/>
        <v>0</v>
      </c>
      <c r="BL36" s="118" t="e">
        <f t="shared" si="118"/>
        <v>#N/A</v>
      </c>
      <c r="BM36" s="173">
        <f t="shared" si="155"/>
        <v>0</v>
      </c>
      <c r="BN36" s="135">
        <f t="shared" si="119"/>
        <v>0</v>
      </c>
      <c r="BO36" s="119">
        <f t="shared" si="156"/>
        <v>0</v>
      </c>
      <c r="BP36" s="118" t="e">
        <f t="shared" si="120"/>
        <v>#N/A</v>
      </c>
      <c r="BQ36" s="173">
        <f t="shared" si="157"/>
        <v>0</v>
      </c>
      <c r="BR36" s="135">
        <f t="shared" si="121"/>
        <v>0</v>
      </c>
      <c r="BS36" s="119">
        <f t="shared" si="158"/>
        <v>0</v>
      </c>
      <c r="BT36" s="118" t="e">
        <f t="shared" si="122"/>
        <v>#N/A</v>
      </c>
      <c r="BU36" s="172">
        <f t="shared" si="159"/>
        <v>0</v>
      </c>
      <c r="BZ36" s="159">
        <f t="shared" si="123"/>
        <v>0</v>
      </c>
      <c r="CA36" s="48">
        <f t="shared" si="124"/>
        <v>0</v>
      </c>
      <c r="CB36" s="160">
        <f t="shared" si="125"/>
        <v>0</v>
      </c>
      <c r="CC36" s="159">
        <f t="shared" si="126"/>
        <v>0</v>
      </c>
      <c r="CD36" s="48">
        <f t="shared" si="127"/>
        <v>0</v>
      </c>
      <c r="CE36" s="160">
        <f t="shared" si="128"/>
        <v>0</v>
      </c>
      <c r="CF36" s="159">
        <f t="shared" si="129"/>
        <v>0</v>
      </c>
      <c r="CG36" s="48">
        <f t="shared" si="130"/>
        <v>0</v>
      </c>
      <c r="CH36" s="160">
        <f t="shared" si="131"/>
        <v>0</v>
      </c>
      <c r="CI36" s="159">
        <f t="shared" si="132"/>
        <v>0</v>
      </c>
      <c r="CJ36" s="48">
        <f t="shared" si="133"/>
        <v>0</v>
      </c>
      <c r="CK36" s="160">
        <f t="shared" si="134"/>
        <v>0</v>
      </c>
      <c r="CL36" s="159">
        <f t="shared" si="135"/>
        <v>0</v>
      </c>
      <c r="CM36" s="48">
        <f t="shared" si="136"/>
        <v>0</v>
      </c>
      <c r="CN36" s="160">
        <f t="shared" si="137"/>
        <v>0</v>
      </c>
      <c r="CO36" s="159">
        <f t="shared" si="138"/>
        <v>0</v>
      </c>
      <c r="CP36" s="48">
        <f t="shared" si="139"/>
        <v>0</v>
      </c>
      <c r="CQ36" s="160">
        <f t="shared" si="140"/>
        <v>0</v>
      </c>
      <c r="CR36" s="159">
        <f t="shared" si="141"/>
        <v>0</v>
      </c>
      <c r="CS36" s="48">
        <f t="shared" si="142"/>
        <v>0</v>
      </c>
      <c r="CT36" s="160">
        <f t="shared" si="143"/>
        <v>0</v>
      </c>
      <c r="CU36" s="159">
        <f t="shared" si="144"/>
        <v>0</v>
      </c>
      <c r="CV36" s="48">
        <f t="shared" si="145"/>
        <v>0</v>
      </c>
      <c r="CW36" s="160">
        <f t="shared" si="146"/>
        <v>0</v>
      </c>
    </row>
    <row r="37" spans="1:101" ht="20.25" customHeight="1">
      <c r="A37" s="41">
        <v>23</v>
      </c>
      <c r="B37" s="211"/>
      <c r="C37" s="42">
        <v>301</v>
      </c>
      <c r="D37" s="43">
        <v>1</v>
      </c>
      <c r="E37" s="44" t="e">
        <f>VLOOKUP(D37,'Formulas M'!$A$5:$V$29,G37+2,FALSE)</f>
        <v>#N/A</v>
      </c>
      <c r="F37" s="42"/>
      <c r="G37" s="42"/>
      <c r="H37" s="42"/>
      <c r="I37" s="45">
        <f>VLOOKUP(D37,'Formulas M'!$A$3:$Y$39,23,FALSE)</f>
        <v>0</v>
      </c>
      <c r="J37" s="45">
        <f>VLOOKUP(D37,'Formulas M'!$A$3:$Y$39,24,FALSE)</f>
        <v>0</v>
      </c>
      <c r="K37" s="45">
        <f>VLOOKUP(D37,'Formulas M'!$A$3:$Y$39,25,FALSE)</f>
        <v>0</v>
      </c>
      <c r="L37" s="46">
        <f>IF(ISERROR(I37*R37),0,(I37*R37))</f>
        <v>0</v>
      </c>
      <c r="M37" s="214"/>
      <c r="N37" s="46">
        <f>IF(ISERROR(J37*R37),0,(J37*R37))</f>
        <v>0</v>
      </c>
      <c r="O37" s="214"/>
      <c r="P37" s="46">
        <f>IF(ISERROR(K37*R37),0,(K37*R37))</f>
        <v>0</v>
      </c>
      <c r="Q37" s="214"/>
      <c r="R37" s="153">
        <f t="shared" si="64"/>
        <v>0</v>
      </c>
      <c r="U37" s="159">
        <f t="shared" si="88"/>
        <v>0</v>
      </c>
      <c r="V37" s="48">
        <f t="shared" si="89"/>
        <v>0</v>
      </c>
      <c r="W37" s="160">
        <f t="shared" si="90"/>
        <v>0</v>
      </c>
      <c r="X37" s="154">
        <f t="shared" si="91"/>
        <v>0</v>
      </c>
      <c r="Y37" s="48">
        <f t="shared" si="92"/>
        <v>0</v>
      </c>
      <c r="Z37" s="48">
        <f t="shared" si="93"/>
        <v>0</v>
      </c>
      <c r="AA37" s="48">
        <f t="shared" si="94"/>
        <v>0</v>
      </c>
      <c r="AB37" s="48">
        <f t="shared" si="95"/>
        <v>0</v>
      </c>
      <c r="AC37" s="48">
        <f t="shared" si="96"/>
        <v>0</v>
      </c>
      <c r="AD37" s="48">
        <f>IF($B$74="0",0,IF($M37=$B$74,$L37,0))</f>
        <v>0</v>
      </c>
      <c r="AE37" s="48">
        <f t="shared" si="97"/>
        <v>0</v>
      </c>
      <c r="AF37" s="48">
        <f t="shared" si="98"/>
        <v>0</v>
      </c>
      <c r="AG37" s="48">
        <f t="shared" si="99"/>
        <v>0</v>
      </c>
      <c r="AH37" s="48">
        <f t="shared" si="100"/>
        <v>0</v>
      </c>
      <c r="AI37" s="48">
        <f t="shared" si="101"/>
        <v>0</v>
      </c>
      <c r="AJ37" s="48">
        <f t="shared" si="102"/>
        <v>0</v>
      </c>
      <c r="AK37" s="48">
        <f t="shared" si="103"/>
        <v>0</v>
      </c>
      <c r="AL37" s="48">
        <f t="shared" si="104"/>
        <v>0</v>
      </c>
      <c r="AM37" s="48">
        <f t="shared" si="105"/>
        <v>0</v>
      </c>
      <c r="AN37" s="48">
        <f t="shared" si="106"/>
        <v>0</v>
      </c>
      <c r="AO37" s="48">
        <f t="shared" si="107"/>
        <v>0</v>
      </c>
      <c r="AP37" s="48">
        <f t="shared" si="108"/>
        <v>0</v>
      </c>
      <c r="AQ37" s="48">
        <f t="shared" si="109"/>
        <v>0</v>
      </c>
      <c r="AR37" s="48">
        <f t="shared" si="110"/>
        <v>0</v>
      </c>
      <c r="AS37" s="48">
        <f t="shared" si="111"/>
        <v>0</v>
      </c>
      <c r="AT37" s="48">
        <f t="shared" si="112"/>
        <v>0</v>
      </c>
      <c r="AU37" s="48">
        <f t="shared" si="113"/>
        <v>0</v>
      </c>
      <c r="AV37" s="48">
        <f t="shared" si="114"/>
        <v>0</v>
      </c>
      <c r="AW37" s="48">
        <f t="shared" si="115"/>
        <v>0</v>
      </c>
      <c r="AX37" s="149">
        <f t="shared" si="116"/>
        <v>0</v>
      </c>
      <c r="AZ37" s="151" t="str">
        <f>VLOOKUP(D37,'Formulas M'!$A$3:$AC$26,27,FALSE)</f>
        <v>Needle</v>
      </c>
      <c r="BA37" s="115" t="str">
        <f>VLOOKUP(D37,'Formulas M'!$A$3:$AD$26,28,FALSE)</f>
        <v>Bobbin</v>
      </c>
      <c r="BB37" s="123" t="str">
        <f>VLOOKUP(D37,'Formulas M'!$A$3:$AE$26,29,FALSE)</f>
        <v>Looper</v>
      </c>
      <c r="BC37" s="236"/>
      <c r="BD37" s="242"/>
      <c r="BE37" s="234" t="str">
        <f t="shared" si="29"/>
        <v> </v>
      </c>
      <c r="BF37" s="168" t="str">
        <f t="shared" si="66"/>
        <v> </v>
      </c>
      <c r="BG37" s="169">
        <f>IF(ISERROR(BF37*AZ37),0,BF37*AZ37)</f>
        <v>0</v>
      </c>
      <c r="BH37" s="170">
        <f>IF(ISERROR(BF37*BA37),0,BF37*BA37)</f>
        <v>0</v>
      </c>
      <c r="BI37" s="171">
        <f>IF(ISERROR(BF37*BB37),0,BF37*BB37)</f>
        <v>0</v>
      </c>
      <c r="BJ37" s="124">
        <f aca="true" t="shared" si="160" ref="BJ37:BJ48">IF(ISERROR($C$64*L37),0,($C$64*L37))</f>
        <v>0</v>
      </c>
      <c r="BK37" s="119">
        <f>M37</f>
        <v>0</v>
      </c>
      <c r="BL37" s="118" t="e">
        <f t="shared" si="118"/>
        <v>#N/A</v>
      </c>
      <c r="BM37" s="173">
        <f>IF(ISERROR(BJ37/BL37),0,(BJ37/BL37))</f>
        <v>0</v>
      </c>
      <c r="BN37" s="135">
        <f aca="true" t="shared" si="161" ref="BN37:BN48">IF(ISERROR($C$64*N37),0,($C$64*N37))</f>
        <v>0</v>
      </c>
      <c r="BO37" s="119">
        <f>O37</f>
        <v>0</v>
      </c>
      <c r="BP37" s="118" t="e">
        <f t="shared" si="120"/>
        <v>#N/A</v>
      </c>
      <c r="BQ37" s="173">
        <f>IF(ISERROR(BN37/BP37),0,(BN37/BP37))</f>
        <v>0</v>
      </c>
      <c r="BR37" s="135">
        <f aca="true" t="shared" si="162" ref="BR37:BR48">IF(ISERROR($C$64*P37),0,($C$64*P37))</f>
        <v>0</v>
      </c>
      <c r="BS37" s="119">
        <f>Q37</f>
        <v>0</v>
      </c>
      <c r="BT37" s="118" t="e">
        <f t="shared" si="122"/>
        <v>#N/A</v>
      </c>
      <c r="BU37" s="172">
        <f>IF(ISERROR(BR37/BT37),0,(BR37/BT37))</f>
        <v>0</v>
      </c>
      <c r="BZ37" s="159">
        <f t="shared" si="123"/>
        <v>0</v>
      </c>
      <c r="CA37" s="48">
        <f t="shared" si="124"/>
        <v>0</v>
      </c>
      <c r="CB37" s="160">
        <f t="shared" si="125"/>
        <v>0</v>
      </c>
      <c r="CC37" s="159">
        <f t="shared" si="126"/>
        <v>0</v>
      </c>
      <c r="CD37" s="48">
        <f t="shared" si="127"/>
        <v>0</v>
      </c>
      <c r="CE37" s="160">
        <f t="shared" si="128"/>
        <v>0</v>
      </c>
      <c r="CF37" s="159">
        <f t="shared" si="129"/>
        <v>0</v>
      </c>
      <c r="CG37" s="48">
        <f t="shared" si="130"/>
        <v>0</v>
      </c>
      <c r="CH37" s="160">
        <f t="shared" si="131"/>
        <v>0</v>
      </c>
      <c r="CI37" s="159">
        <f t="shared" si="132"/>
        <v>0</v>
      </c>
      <c r="CJ37" s="48">
        <f t="shared" si="133"/>
        <v>0</v>
      </c>
      <c r="CK37" s="160">
        <f t="shared" si="134"/>
        <v>0</v>
      </c>
      <c r="CL37" s="159">
        <f t="shared" si="135"/>
        <v>0</v>
      </c>
      <c r="CM37" s="48">
        <f t="shared" si="136"/>
        <v>0</v>
      </c>
      <c r="CN37" s="160">
        <f t="shared" si="137"/>
        <v>0</v>
      </c>
      <c r="CO37" s="159">
        <f t="shared" si="138"/>
        <v>0</v>
      </c>
      <c r="CP37" s="48">
        <f t="shared" si="139"/>
        <v>0</v>
      </c>
      <c r="CQ37" s="160">
        <f t="shared" si="140"/>
        <v>0</v>
      </c>
      <c r="CR37" s="159">
        <f t="shared" si="141"/>
        <v>0</v>
      </c>
      <c r="CS37" s="48">
        <f t="shared" si="142"/>
        <v>0</v>
      </c>
      <c r="CT37" s="160">
        <f t="shared" si="143"/>
        <v>0</v>
      </c>
      <c r="CU37" s="159">
        <f t="shared" si="144"/>
        <v>0</v>
      </c>
      <c r="CV37" s="48">
        <f t="shared" si="145"/>
        <v>0</v>
      </c>
      <c r="CW37" s="160">
        <f t="shared" si="146"/>
        <v>0</v>
      </c>
    </row>
    <row r="38" spans="1:101" ht="19.5" customHeight="1">
      <c r="A38" s="41">
        <v>24</v>
      </c>
      <c r="B38" s="211"/>
      <c r="C38" s="42"/>
      <c r="D38" s="43">
        <v>1</v>
      </c>
      <c r="E38" s="44" t="e">
        <f>VLOOKUP(D38,'Formulas M'!$A$5:$V$29,G38+2,FALSE)</f>
        <v>#N/A</v>
      </c>
      <c r="F38" s="42"/>
      <c r="G38" s="42"/>
      <c r="H38" s="42"/>
      <c r="I38" s="45">
        <f>VLOOKUP(D38,'Formulas M'!$A$3:$Y$39,23,FALSE)</f>
        <v>0</v>
      </c>
      <c r="J38" s="45">
        <f>VLOOKUP(D38,'Formulas M'!$A$3:$Y$39,24,FALSE)</f>
        <v>0</v>
      </c>
      <c r="K38" s="45">
        <f>VLOOKUP(D38,'Formulas M'!$A$3:$Y$39,25,FALSE)</f>
        <v>0</v>
      </c>
      <c r="L38" s="46">
        <f aca="true" t="shared" si="163" ref="L38:L48">IF(ISERROR(I38*R38),0,(I38*R38))</f>
        <v>0</v>
      </c>
      <c r="M38" s="214"/>
      <c r="N38" s="46">
        <f aca="true" t="shared" si="164" ref="N38:N48">IF(ISERROR(J38*R38),0,(J38*R38))</f>
        <v>0</v>
      </c>
      <c r="O38" s="47"/>
      <c r="P38" s="46">
        <f aca="true" t="shared" si="165" ref="P38:P48">IF(ISERROR(K38*R38),0,(K38*R38))</f>
        <v>0</v>
      </c>
      <c r="Q38" s="214"/>
      <c r="R38" s="153">
        <f t="shared" si="64"/>
        <v>0</v>
      </c>
      <c r="U38" s="159">
        <f t="shared" si="88"/>
        <v>0</v>
      </c>
      <c r="V38" s="48">
        <f t="shared" si="89"/>
        <v>0</v>
      </c>
      <c r="W38" s="160">
        <f t="shared" si="90"/>
        <v>0</v>
      </c>
      <c r="X38" s="154">
        <f t="shared" si="91"/>
        <v>0</v>
      </c>
      <c r="Y38" s="48">
        <f t="shared" si="92"/>
        <v>0</v>
      </c>
      <c r="Z38" s="48">
        <f t="shared" si="93"/>
        <v>0</v>
      </c>
      <c r="AA38" s="48">
        <f t="shared" si="94"/>
        <v>0</v>
      </c>
      <c r="AB38" s="48">
        <f t="shared" si="95"/>
        <v>0</v>
      </c>
      <c r="AC38" s="48">
        <f t="shared" si="96"/>
        <v>0</v>
      </c>
      <c r="AD38" s="48">
        <f aca="true" t="shared" si="166" ref="AD38:AD60">IF($M38=$B$74,$L38,0)</f>
        <v>0</v>
      </c>
      <c r="AE38" s="48">
        <f t="shared" si="97"/>
        <v>0</v>
      </c>
      <c r="AF38" s="48">
        <f t="shared" si="98"/>
        <v>0</v>
      </c>
      <c r="AG38" s="48">
        <f t="shared" si="99"/>
        <v>0</v>
      </c>
      <c r="AH38" s="48">
        <f t="shared" si="100"/>
        <v>0</v>
      </c>
      <c r="AI38" s="48">
        <f t="shared" si="101"/>
        <v>0</v>
      </c>
      <c r="AJ38" s="48">
        <f t="shared" si="102"/>
        <v>0</v>
      </c>
      <c r="AK38" s="48">
        <f t="shared" si="103"/>
        <v>0</v>
      </c>
      <c r="AL38" s="48">
        <f t="shared" si="104"/>
        <v>0</v>
      </c>
      <c r="AM38" s="48">
        <f t="shared" si="105"/>
        <v>0</v>
      </c>
      <c r="AN38" s="48">
        <f t="shared" si="106"/>
        <v>0</v>
      </c>
      <c r="AO38" s="48">
        <f t="shared" si="107"/>
        <v>0</v>
      </c>
      <c r="AP38" s="48">
        <f t="shared" si="108"/>
        <v>0</v>
      </c>
      <c r="AQ38" s="48">
        <f t="shared" si="109"/>
        <v>0</v>
      </c>
      <c r="AR38" s="48">
        <f t="shared" si="110"/>
        <v>0</v>
      </c>
      <c r="AS38" s="48">
        <f t="shared" si="111"/>
        <v>0</v>
      </c>
      <c r="AT38" s="48">
        <f t="shared" si="112"/>
        <v>0</v>
      </c>
      <c r="AU38" s="48">
        <f t="shared" si="113"/>
        <v>0</v>
      </c>
      <c r="AV38" s="48">
        <f t="shared" si="114"/>
        <v>0</v>
      </c>
      <c r="AW38" s="48">
        <f t="shared" si="115"/>
        <v>0</v>
      </c>
      <c r="AX38" s="149">
        <f t="shared" si="116"/>
        <v>0</v>
      </c>
      <c r="AZ38" s="151" t="str">
        <f>VLOOKUP(D38,'Formulas M'!$A$3:$AC$26,27,FALSE)</f>
        <v>Needle</v>
      </c>
      <c r="BA38" s="115" t="str">
        <f>VLOOKUP(D38,'Formulas M'!$A$3:$AD$26,28,FALSE)</f>
        <v>Bobbin</v>
      </c>
      <c r="BB38" s="123" t="str">
        <f>VLOOKUP(D38,'Formulas M'!$A$3:$AE$26,29,FALSE)</f>
        <v>Looper</v>
      </c>
      <c r="BC38" s="236"/>
      <c r="BD38" s="242"/>
      <c r="BE38" s="234" t="str">
        <f t="shared" si="29"/>
        <v> </v>
      </c>
      <c r="BF38" s="168" t="str">
        <f t="shared" si="66"/>
        <v> </v>
      </c>
      <c r="BG38" s="169">
        <f aca="true" t="shared" si="167" ref="BG38:BG48">IF(ISERROR(BF38*AZ38),0,BF38*AZ38)</f>
        <v>0</v>
      </c>
      <c r="BH38" s="170">
        <f aca="true" t="shared" si="168" ref="BH38:BH48">IF(ISERROR(BF38*BA38),0,BF38*BA38)</f>
        <v>0</v>
      </c>
      <c r="BI38" s="171">
        <f aca="true" t="shared" si="169" ref="BI38:BI48">IF(ISERROR(BF38*BB38),0,BF38*BB38)</f>
        <v>0</v>
      </c>
      <c r="BJ38" s="124">
        <f t="shared" si="160"/>
        <v>0</v>
      </c>
      <c r="BK38" s="119">
        <f aca="true" t="shared" si="170" ref="BK38:BK48">M38</f>
        <v>0</v>
      </c>
      <c r="BL38" s="118" t="e">
        <f t="shared" si="118"/>
        <v>#N/A</v>
      </c>
      <c r="BM38" s="173">
        <f aca="true" t="shared" si="171" ref="BM38:BM48">IF(ISERROR(BJ38/BL38),0,(BJ38/BL38))</f>
        <v>0</v>
      </c>
      <c r="BN38" s="135">
        <f t="shared" si="161"/>
        <v>0</v>
      </c>
      <c r="BO38" s="119">
        <f aca="true" t="shared" si="172" ref="BO38:BO48">O38</f>
        <v>0</v>
      </c>
      <c r="BP38" s="118" t="e">
        <f t="shared" si="120"/>
        <v>#N/A</v>
      </c>
      <c r="BQ38" s="173">
        <f aca="true" t="shared" si="173" ref="BQ38:BQ48">IF(ISERROR(BN38/BP38),0,(BN38/BP38))</f>
        <v>0</v>
      </c>
      <c r="BR38" s="135">
        <f t="shared" si="162"/>
        <v>0</v>
      </c>
      <c r="BS38" s="119">
        <f aca="true" t="shared" si="174" ref="BS38:BS48">Q38</f>
        <v>0</v>
      </c>
      <c r="BT38" s="118" t="e">
        <f t="shared" si="122"/>
        <v>#N/A</v>
      </c>
      <c r="BU38" s="172">
        <f aca="true" t="shared" si="175" ref="BU38:BU48">IF(ISERROR(BR38/BT38),0,(BR38/BT38))</f>
        <v>0</v>
      </c>
      <c r="BZ38" s="159">
        <f t="shared" si="123"/>
        <v>0</v>
      </c>
      <c r="CA38" s="48">
        <f t="shared" si="124"/>
        <v>0</v>
      </c>
      <c r="CB38" s="160">
        <f t="shared" si="125"/>
        <v>0</v>
      </c>
      <c r="CC38" s="159">
        <f t="shared" si="126"/>
        <v>0</v>
      </c>
      <c r="CD38" s="48">
        <f t="shared" si="127"/>
        <v>0</v>
      </c>
      <c r="CE38" s="160">
        <f t="shared" si="128"/>
        <v>0</v>
      </c>
      <c r="CF38" s="159">
        <f t="shared" si="129"/>
        <v>0</v>
      </c>
      <c r="CG38" s="48">
        <f t="shared" si="130"/>
        <v>0</v>
      </c>
      <c r="CH38" s="160">
        <f t="shared" si="131"/>
        <v>0</v>
      </c>
      <c r="CI38" s="159">
        <f t="shared" si="132"/>
        <v>0</v>
      </c>
      <c r="CJ38" s="48">
        <f t="shared" si="133"/>
        <v>0</v>
      </c>
      <c r="CK38" s="160">
        <f t="shared" si="134"/>
        <v>0</v>
      </c>
      <c r="CL38" s="159">
        <f t="shared" si="135"/>
        <v>0</v>
      </c>
      <c r="CM38" s="48">
        <f t="shared" si="136"/>
        <v>0</v>
      </c>
      <c r="CN38" s="160">
        <f t="shared" si="137"/>
        <v>0</v>
      </c>
      <c r="CO38" s="159">
        <f t="shared" si="138"/>
        <v>0</v>
      </c>
      <c r="CP38" s="48">
        <f t="shared" si="139"/>
        <v>0</v>
      </c>
      <c r="CQ38" s="160">
        <f t="shared" si="140"/>
        <v>0</v>
      </c>
      <c r="CR38" s="159">
        <f t="shared" si="141"/>
        <v>0</v>
      </c>
      <c r="CS38" s="48">
        <f t="shared" si="142"/>
        <v>0</v>
      </c>
      <c r="CT38" s="160">
        <f t="shared" si="143"/>
        <v>0</v>
      </c>
      <c r="CU38" s="159">
        <f t="shared" si="144"/>
        <v>0</v>
      </c>
      <c r="CV38" s="48">
        <f t="shared" si="145"/>
        <v>0</v>
      </c>
      <c r="CW38" s="160">
        <f t="shared" si="146"/>
        <v>0</v>
      </c>
    </row>
    <row r="39" spans="1:101" ht="19.5" customHeight="1">
      <c r="A39" s="41">
        <v>25</v>
      </c>
      <c r="B39" s="211"/>
      <c r="C39" s="42"/>
      <c r="D39" s="42">
        <v>1</v>
      </c>
      <c r="E39" s="44" t="e">
        <f>VLOOKUP(D39,'Formulas M'!$A$5:$V$29,G39+2,FALSE)</f>
        <v>#N/A</v>
      </c>
      <c r="F39" s="42"/>
      <c r="G39" s="42"/>
      <c r="H39" s="42"/>
      <c r="I39" s="45">
        <f>VLOOKUP(D39,'Formulas M'!$A$3:$Y$39,23,FALSE)</f>
        <v>0</v>
      </c>
      <c r="J39" s="45">
        <f>VLOOKUP(D39,'Formulas M'!$A$3:$Y$39,24,FALSE)</f>
        <v>0</v>
      </c>
      <c r="K39" s="45">
        <f>VLOOKUP(D39,'Formulas M'!$A$3:$Y$39,25,FALSE)</f>
        <v>0</v>
      </c>
      <c r="L39" s="46">
        <f t="shared" si="163"/>
        <v>0</v>
      </c>
      <c r="M39" s="214"/>
      <c r="N39" s="46">
        <f t="shared" si="164"/>
        <v>0</v>
      </c>
      <c r="O39" s="214"/>
      <c r="P39" s="46">
        <f t="shared" si="165"/>
        <v>0</v>
      </c>
      <c r="Q39" s="214"/>
      <c r="R39" s="153">
        <f t="shared" si="64"/>
        <v>0</v>
      </c>
      <c r="U39" s="159">
        <f t="shared" si="88"/>
        <v>0</v>
      </c>
      <c r="V39" s="48">
        <f t="shared" si="89"/>
        <v>0</v>
      </c>
      <c r="W39" s="160">
        <f t="shared" si="90"/>
        <v>0</v>
      </c>
      <c r="X39" s="154">
        <f t="shared" si="91"/>
        <v>0</v>
      </c>
      <c r="Y39" s="48">
        <f t="shared" si="92"/>
        <v>0</v>
      </c>
      <c r="Z39" s="48">
        <f t="shared" si="93"/>
        <v>0</v>
      </c>
      <c r="AA39" s="48">
        <f t="shared" si="94"/>
        <v>0</v>
      </c>
      <c r="AB39" s="48">
        <f t="shared" si="95"/>
        <v>0</v>
      </c>
      <c r="AC39" s="48">
        <f t="shared" si="96"/>
        <v>0</v>
      </c>
      <c r="AD39" s="48">
        <f t="shared" si="166"/>
        <v>0</v>
      </c>
      <c r="AE39" s="48">
        <f t="shared" si="97"/>
        <v>0</v>
      </c>
      <c r="AF39" s="48">
        <f t="shared" si="98"/>
        <v>0</v>
      </c>
      <c r="AG39" s="48">
        <f t="shared" si="99"/>
        <v>0</v>
      </c>
      <c r="AH39" s="48">
        <f t="shared" si="100"/>
        <v>0</v>
      </c>
      <c r="AI39" s="48">
        <f t="shared" si="101"/>
        <v>0</v>
      </c>
      <c r="AJ39" s="48">
        <f t="shared" si="102"/>
        <v>0</v>
      </c>
      <c r="AK39" s="48">
        <f t="shared" si="103"/>
        <v>0</v>
      </c>
      <c r="AL39" s="48">
        <f t="shared" si="104"/>
        <v>0</v>
      </c>
      <c r="AM39" s="48">
        <f t="shared" si="105"/>
        <v>0</v>
      </c>
      <c r="AN39" s="48">
        <f t="shared" si="106"/>
        <v>0</v>
      </c>
      <c r="AO39" s="48">
        <f t="shared" si="107"/>
        <v>0</v>
      </c>
      <c r="AP39" s="48">
        <f t="shared" si="108"/>
        <v>0</v>
      </c>
      <c r="AQ39" s="48">
        <f t="shared" si="109"/>
        <v>0</v>
      </c>
      <c r="AR39" s="48">
        <f t="shared" si="110"/>
        <v>0</v>
      </c>
      <c r="AS39" s="48">
        <f t="shared" si="111"/>
        <v>0</v>
      </c>
      <c r="AT39" s="48">
        <f t="shared" si="112"/>
        <v>0</v>
      </c>
      <c r="AU39" s="48">
        <f t="shared" si="113"/>
        <v>0</v>
      </c>
      <c r="AV39" s="48">
        <f t="shared" si="114"/>
        <v>0</v>
      </c>
      <c r="AW39" s="48">
        <f t="shared" si="115"/>
        <v>0</v>
      </c>
      <c r="AX39" s="149">
        <f t="shared" si="116"/>
        <v>0</v>
      </c>
      <c r="AZ39" s="151" t="str">
        <f>VLOOKUP(D39,'Formulas M'!$A$3:$AC$26,27,FALSE)</f>
        <v>Needle</v>
      </c>
      <c r="BA39" s="115" t="str">
        <f>VLOOKUP(D39,'Formulas M'!$A$3:$AD$26,28,FALSE)</f>
        <v>Bobbin</v>
      </c>
      <c r="BB39" s="123" t="str">
        <f>VLOOKUP(D39,'Formulas M'!$A$3:$AE$26,29,FALSE)</f>
        <v>Looper</v>
      </c>
      <c r="BC39" s="236"/>
      <c r="BD39" s="242"/>
      <c r="BE39" s="234" t="str">
        <f t="shared" si="29"/>
        <v> </v>
      </c>
      <c r="BF39" s="168" t="str">
        <f t="shared" si="66"/>
        <v> </v>
      </c>
      <c r="BG39" s="169">
        <f t="shared" si="167"/>
        <v>0</v>
      </c>
      <c r="BH39" s="170">
        <f t="shared" si="168"/>
        <v>0</v>
      </c>
      <c r="BI39" s="171">
        <f t="shared" si="169"/>
        <v>0</v>
      </c>
      <c r="BJ39" s="124">
        <f t="shared" si="160"/>
        <v>0</v>
      </c>
      <c r="BK39" s="119">
        <f t="shared" si="170"/>
        <v>0</v>
      </c>
      <c r="BL39" s="118" t="e">
        <f t="shared" si="118"/>
        <v>#N/A</v>
      </c>
      <c r="BM39" s="173">
        <f t="shared" si="171"/>
        <v>0</v>
      </c>
      <c r="BN39" s="135">
        <f t="shared" si="161"/>
        <v>0</v>
      </c>
      <c r="BO39" s="119">
        <f t="shared" si="172"/>
        <v>0</v>
      </c>
      <c r="BP39" s="118" t="e">
        <f t="shared" si="120"/>
        <v>#N/A</v>
      </c>
      <c r="BQ39" s="173">
        <f t="shared" si="173"/>
        <v>0</v>
      </c>
      <c r="BR39" s="135">
        <f t="shared" si="162"/>
        <v>0</v>
      </c>
      <c r="BS39" s="119">
        <f t="shared" si="174"/>
        <v>0</v>
      </c>
      <c r="BT39" s="118" t="e">
        <f t="shared" si="122"/>
        <v>#N/A</v>
      </c>
      <c r="BU39" s="172">
        <f t="shared" si="175"/>
        <v>0</v>
      </c>
      <c r="BZ39" s="159">
        <f t="shared" si="123"/>
        <v>0</v>
      </c>
      <c r="CA39" s="48">
        <f t="shared" si="124"/>
        <v>0</v>
      </c>
      <c r="CB39" s="160">
        <f t="shared" si="125"/>
        <v>0</v>
      </c>
      <c r="CC39" s="159">
        <f t="shared" si="126"/>
        <v>0</v>
      </c>
      <c r="CD39" s="48">
        <f t="shared" si="127"/>
        <v>0</v>
      </c>
      <c r="CE39" s="160">
        <f t="shared" si="128"/>
        <v>0</v>
      </c>
      <c r="CF39" s="159">
        <f t="shared" si="129"/>
        <v>0</v>
      </c>
      <c r="CG39" s="48">
        <f t="shared" si="130"/>
        <v>0</v>
      </c>
      <c r="CH39" s="160">
        <f t="shared" si="131"/>
        <v>0</v>
      </c>
      <c r="CI39" s="159">
        <f t="shared" si="132"/>
        <v>0</v>
      </c>
      <c r="CJ39" s="48">
        <f t="shared" si="133"/>
        <v>0</v>
      </c>
      <c r="CK39" s="160">
        <f t="shared" si="134"/>
        <v>0</v>
      </c>
      <c r="CL39" s="159">
        <f t="shared" si="135"/>
        <v>0</v>
      </c>
      <c r="CM39" s="48">
        <f t="shared" si="136"/>
        <v>0</v>
      </c>
      <c r="CN39" s="160">
        <f t="shared" si="137"/>
        <v>0</v>
      </c>
      <c r="CO39" s="159">
        <f t="shared" si="138"/>
        <v>0</v>
      </c>
      <c r="CP39" s="48">
        <f t="shared" si="139"/>
        <v>0</v>
      </c>
      <c r="CQ39" s="160">
        <f t="shared" si="140"/>
        <v>0</v>
      </c>
      <c r="CR39" s="159">
        <f t="shared" si="141"/>
        <v>0</v>
      </c>
      <c r="CS39" s="48">
        <f t="shared" si="142"/>
        <v>0</v>
      </c>
      <c r="CT39" s="160">
        <f t="shared" si="143"/>
        <v>0</v>
      </c>
      <c r="CU39" s="159">
        <f t="shared" si="144"/>
        <v>0</v>
      </c>
      <c r="CV39" s="48">
        <f t="shared" si="145"/>
        <v>0</v>
      </c>
      <c r="CW39" s="160">
        <f t="shared" si="146"/>
        <v>0</v>
      </c>
    </row>
    <row r="40" spans="1:101" ht="19.5" customHeight="1">
      <c r="A40" s="41">
        <v>26</v>
      </c>
      <c r="B40" s="211"/>
      <c r="C40" s="42"/>
      <c r="D40" s="42">
        <v>1</v>
      </c>
      <c r="E40" s="44" t="e">
        <f>VLOOKUP(D40,'Formulas M'!$A$5:$V$29,G40+2,FALSE)</f>
        <v>#N/A</v>
      </c>
      <c r="F40" s="42"/>
      <c r="G40" s="42"/>
      <c r="H40" s="42"/>
      <c r="I40" s="45">
        <f>VLOOKUP(D40,'Formulas M'!$A$3:$Y$39,23,FALSE)</f>
        <v>0</v>
      </c>
      <c r="J40" s="45">
        <f>VLOOKUP(D40,'Formulas M'!$A$3:$Y$39,24,FALSE)</f>
        <v>0</v>
      </c>
      <c r="K40" s="45">
        <f>VLOOKUP(D40,'Formulas M'!$A$3:$Y$39,25,FALSE)</f>
        <v>0</v>
      </c>
      <c r="L40" s="46">
        <f>IF(ISERROR(I40*R40),0,(I40*R40))</f>
        <v>0</v>
      </c>
      <c r="M40" s="214"/>
      <c r="N40" s="46">
        <f>IF(ISERROR(J40*R40),0,(J40*R40))</f>
        <v>0</v>
      </c>
      <c r="O40" s="214"/>
      <c r="P40" s="46">
        <f>IF(ISERROR(K40*R40),0,(K40*R40))</f>
        <v>0</v>
      </c>
      <c r="Q40" s="214"/>
      <c r="R40" s="153">
        <f t="shared" si="64"/>
        <v>0</v>
      </c>
      <c r="U40" s="159">
        <f t="shared" si="88"/>
        <v>0</v>
      </c>
      <c r="V40" s="48">
        <f t="shared" si="89"/>
        <v>0</v>
      </c>
      <c r="W40" s="160">
        <f t="shared" si="90"/>
        <v>0</v>
      </c>
      <c r="X40" s="154">
        <f t="shared" si="91"/>
        <v>0</v>
      </c>
      <c r="Y40" s="48">
        <f t="shared" si="92"/>
        <v>0</v>
      </c>
      <c r="Z40" s="48">
        <f t="shared" si="93"/>
        <v>0</v>
      </c>
      <c r="AA40" s="48">
        <f t="shared" si="94"/>
        <v>0</v>
      </c>
      <c r="AB40" s="48">
        <f t="shared" si="95"/>
        <v>0</v>
      </c>
      <c r="AC40" s="48">
        <f t="shared" si="96"/>
        <v>0</v>
      </c>
      <c r="AD40" s="48">
        <f t="shared" si="166"/>
        <v>0</v>
      </c>
      <c r="AE40" s="48">
        <f t="shared" si="97"/>
        <v>0</v>
      </c>
      <c r="AF40" s="48">
        <f t="shared" si="98"/>
        <v>0</v>
      </c>
      <c r="AG40" s="48">
        <f t="shared" si="99"/>
        <v>0</v>
      </c>
      <c r="AH40" s="48">
        <f t="shared" si="100"/>
        <v>0</v>
      </c>
      <c r="AI40" s="48">
        <f t="shared" si="101"/>
        <v>0</v>
      </c>
      <c r="AJ40" s="48">
        <f t="shared" si="102"/>
        <v>0</v>
      </c>
      <c r="AK40" s="48">
        <f t="shared" si="103"/>
        <v>0</v>
      </c>
      <c r="AL40" s="48">
        <f t="shared" si="104"/>
        <v>0</v>
      </c>
      <c r="AM40" s="48">
        <f t="shared" si="105"/>
        <v>0</v>
      </c>
      <c r="AN40" s="48">
        <f t="shared" si="106"/>
        <v>0</v>
      </c>
      <c r="AO40" s="48">
        <f t="shared" si="107"/>
        <v>0</v>
      </c>
      <c r="AP40" s="48">
        <f t="shared" si="108"/>
        <v>0</v>
      </c>
      <c r="AQ40" s="48">
        <f t="shared" si="109"/>
        <v>0</v>
      </c>
      <c r="AR40" s="48">
        <f t="shared" si="110"/>
        <v>0</v>
      </c>
      <c r="AS40" s="48">
        <f t="shared" si="111"/>
        <v>0</v>
      </c>
      <c r="AT40" s="48">
        <f t="shared" si="112"/>
        <v>0</v>
      </c>
      <c r="AU40" s="48">
        <f t="shared" si="113"/>
        <v>0</v>
      </c>
      <c r="AV40" s="48">
        <f t="shared" si="114"/>
        <v>0</v>
      </c>
      <c r="AW40" s="48">
        <f t="shared" si="115"/>
        <v>0</v>
      </c>
      <c r="AX40" s="149">
        <f t="shared" si="116"/>
        <v>0</v>
      </c>
      <c r="AZ40" s="151" t="str">
        <f>VLOOKUP(D40,'Formulas M'!$A$3:$AC$26,27,FALSE)</f>
        <v>Needle</v>
      </c>
      <c r="BA40" s="115" t="str">
        <f>VLOOKUP(D40,'Formulas M'!$A$3:$AD$26,28,FALSE)</f>
        <v>Bobbin</v>
      </c>
      <c r="BB40" s="123" t="str">
        <f>VLOOKUP(D40,'Formulas M'!$A$3:$AE$26,29,FALSE)</f>
        <v>Looper</v>
      </c>
      <c r="BC40" s="236"/>
      <c r="BD40" s="242"/>
      <c r="BE40" s="234" t="str">
        <f t="shared" si="29"/>
        <v> </v>
      </c>
      <c r="BF40" s="168" t="str">
        <f t="shared" si="66"/>
        <v> </v>
      </c>
      <c r="BG40" s="169">
        <f>IF(ISERROR(BF40*AZ40),0,BF40*AZ40)</f>
        <v>0</v>
      </c>
      <c r="BH40" s="170">
        <f>IF(ISERROR(BF40*BA40),0,BF40*BA40)</f>
        <v>0</v>
      </c>
      <c r="BI40" s="171">
        <f>IF(ISERROR(BF40*BB40),0,BF40*BB40)</f>
        <v>0</v>
      </c>
      <c r="BJ40" s="124">
        <f>IF(ISERROR($C$64*L40),0,($C$64*L40))</f>
        <v>0</v>
      </c>
      <c r="BK40" s="119">
        <f>M40</f>
        <v>0</v>
      </c>
      <c r="BL40" s="118" t="e">
        <f t="shared" si="118"/>
        <v>#N/A</v>
      </c>
      <c r="BM40" s="173">
        <f>IF(ISERROR(BJ40/BL40),0,(BJ40/BL40))</f>
        <v>0</v>
      </c>
      <c r="BN40" s="135">
        <f>IF(ISERROR($C$64*N40),0,($C$64*N40))</f>
        <v>0</v>
      </c>
      <c r="BO40" s="119">
        <f>O40</f>
        <v>0</v>
      </c>
      <c r="BP40" s="118" t="e">
        <f t="shared" si="120"/>
        <v>#N/A</v>
      </c>
      <c r="BQ40" s="173">
        <f>IF(ISERROR(BN40/BP40),0,(BN40/BP40))</f>
        <v>0</v>
      </c>
      <c r="BR40" s="135">
        <f>IF(ISERROR($C$64*P40),0,($C$64*P40))</f>
        <v>0</v>
      </c>
      <c r="BS40" s="119">
        <f>Q40</f>
        <v>0</v>
      </c>
      <c r="BT40" s="118" t="e">
        <f t="shared" si="122"/>
        <v>#N/A</v>
      </c>
      <c r="BU40" s="172">
        <f>IF(ISERROR(BR40/BT40),0,(BR40/BT40))</f>
        <v>0</v>
      </c>
      <c r="BZ40" s="159">
        <f t="shared" si="123"/>
        <v>0</v>
      </c>
      <c r="CA40" s="48">
        <f t="shared" si="124"/>
        <v>0</v>
      </c>
      <c r="CB40" s="160">
        <f t="shared" si="125"/>
        <v>0</v>
      </c>
      <c r="CC40" s="159">
        <f t="shared" si="126"/>
        <v>0</v>
      </c>
      <c r="CD40" s="48">
        <f t="shared" si="127"/>
        <v>0</v>
      </c>
      <c r="CE40" s="160">
        <f t="shared" si="128"/>
        <v>0</v>
      </c>
      <c r="CF40" s="159">
        <f t="shared" si="129"/>
        <v>0</v>
      </c>
      <c r="CG40" s="48">
        <f t="shared" si="130"/>
        <v>0</v>
      </c>
      <c r="CH40" s="160">
        <f t="shared" si="131"/>
        <v>0</v>
      </c>
      <c r="CI40" s="159">
        <f t="shared" si="132"/>
        <v>0</v>
      </c>
      <c r="CJ40" s="48">
        <f t="shared" si="133"/>
        <v>0</v>
      </c>
      <c r="CK40" s="160">
        <f t="shared" si="134"/>
        <v>0</v>
      </c>
      <c r="CL40" s="159">
        <f t="shared" si="135"/>
        <v>0</v>
      </c>
      <c r="CM40" s="48">
        <f t="shared" si="136"/>
        <v>0</v>
      </c>
      <c r="CN40" s="160">
        <f t="shared" si="137"/>
        <v>0</v>
      </c>
      <c r="CO40" s="159">
        <f t="shared" si="138"/>
        <v>0</v>
      </c>
      <c r="CP40" s="48">
        <f t="shared" si="139"/>
        <v>0</v>
      </c>
      <c r="CQ40" s="160">
        <f t="shared" si="140"/>
        <v>0</v>
      </c>
      <c r="CR40" s="159">
        <f t="shared" si="141"/>
        <v>0</v>
      </c>
      <c r="CS40" s="48">
        <f t="shared" si="142"/>
        <v>0</v>
      </c>
      <c r="CT40" s="160">
        <f t="shared" si="143"/>
        <v>0</v>
      </c>
      <c r="CU40" s="159">
        <f t="shared" si="144"/>
        <v>0</v>
      </c>
      <c r="CV40" s="48">
        <f t="shared" si="145"/>
        <v>0</v>
      </c>
      <c r="CW40" s="160">
        <f t="shared" si="146"/>
        <v>0</v>
      </c>
    </row>
    <row r="41" spans="1:101" ht="19.5" customHeight="1">
      <c r="A41" s="41">
        <v>27</v>
      </c>
      <c r="B41" s="211"/>
      <c r="C41" s="42"/>
      <c r="D41" s="42">
        <v>1</v>
      </c>
      <c r="E41" s="44" t="e">
        <f>VLOOKUP(D41,'Formulas M'!$A$5:$V$29,G41+2,FALSE)</f>
        <v>#N/A</v>
      </c>
      <c r="F41" s="42"/>
      <c r="G41" s="42"/>
      <c r="H41" s="42"/>
      <c r="I41" s="45">
        <f>VLOOKUP(D41,'Formulas M'!$A$3:$Y$39,23,FALSE)</f>
        <v>0</v>
      </c>
      <c r="J41" s="45">
        <f>VLOOKUP(D41,'Formulas M'!$A$3:$Y$39,24,FALSE)</f>
        <v>0</v>
      </c>
      <c r="K41" s="45">
        <f>VLOOKUP(D41,'Formulas M'!$A$3:$Y$39,25,FALSE)</f>
        <v>0</v>
      </c>
      <c r="L41" s="46">
        <f>IF(ISERROR(I41*R41),0,(I41*R41))</f>
        <v>0</v>
      </c>
      <c r="M41" s="214"/>
      <c r="N41" s="46">
        <f>IF(ISERROR(J41*R41),0,(J41*R41))</f>
        <v>0</v>
      </c>
      <c r="O41" s="214"/>
      <c r="P41" s="46">
        <f>IF(ISERROR(K41*R41),0,(K41*R41))</f>
        <v>0</v>
      </c>
      <c r="Q41" s="214"/>
      <c r="R41" s="153">
        <f t="shared" si="64"/>
        <v>0</v>
      </c>
      <c r="U41" s="159">
        <f t="shared" si="88"/>
        <v>0</v>
      </c>
      <c r="V41" s="48">
        <f t="shared" si="89"/>
        <v>0</v>
      </c>
      <c r="W41" s="160">
        <f t="shared" si="90"/>
        <v>0</v>
      </c>
      <c r="X41" s="154">
        <f t="shared" si="91"/>
        <v>0</v>
      </c>
      <c r="Y41" s="48">
        <f t="shared" si="92"/>
        <v>0</v>
      </c>
      <c r="Z41" s="48">
        <f t="shared" si="93"/>
        <v>0</v>
      </c>
      <c r="AA41" s="48">
        <f t="shared" si="94"/>
        <v>0</v>
      </c>
      <c r="AB41" s="48">
        <f t="shared" si="95"/>
        <v>0</v>
      </c>
      <c r="AC41" s="48">
        <f t="shared" si="96"/>
        <v>0</v>
      </c>
      <c r="AD41" s="48">
        <f t="shared" si="166"/>
        <v>0</v>
      </c>
      <c r="AE41" s="48">
        <f t="shared" si="97"/>
        <v>0</v>
      </c>
      <c r="AF41" s="48">
        <f t="shared" si="98"/>
        <v>0</v>
      </c>
      <c r="AG41" s="48">
        <f t="shared" si="99"/>
        <v>0</v>
      </c>
      <c r="AH41" s="48">
        <f t="shared" si="100"/>
        <v>0</v>
      </c>
      <c r="AI41" s="48">
        <f t="shared" si="101"/>
        <v>0</v>
      </c>
      <c r="AJ41" s="48">
        <f t="shared" si="102"/>
        <v>0</v>
      </c>
      <c r="AK41" s="48">
        <f t="shared" si="103"/>
        <v>0</v>
      </c>
      <c r="AL41" s="48">
        <f t="shared" si="104"/>
        <v>0</v>
      </c>
      <c r="AM41" s="48">
        <f t="shared" si="105"/>
        <v>0</v>
      </c>
      <c r="AN41" s="48">
        <f t="shared" si="106"/>
        <v>0</v>
      </c>
      <c r="AO41" s="48">
        <f t="shared" si="107"/>
        <v>0</v>
      </c>
      <c r="AP41" s="48">
        <f t="shared" si="108"/>
        <v>0</v>
      </c>
      <c r="AQ41" s="48">
        <f t="shared" si="109"/>
        <v>0</v>
      </c>
      <c r="AR41" s="48">
        <f t="shared" si="110"/>
        <v>0</v>
      </c>
      <c r="AS41" s="48">
        <f t="shared" si="111"/>
        <v>0</v>
      </c>
      <c r="AT41" s="48">
        <f t="shared" si="112"/>
        <v>0</v>
      </c>
      <c r="AU41" s="48">
        <f t="shared" si="113"/>
        <v>0</v>
      </c>
      <c r="AV41" s="48">
        <f t="shared" si="114"/>
        <v>0</v>
      </c>
      <c r="AW41" s="48">
        <f t="shared" si="115"/>
        <v>0</v>
      </c>
      <c r="AX41" s="149">
        <f t="shared" si="116"/>
        <v>0</v>
      </c>
      <c r="AZ41" s="151" t="str">
        <f>VLOOKUP(D41,'Formulas M'!$A$3:$AC$26,27,FALSE)</f>
        <v>Needle</v>
      </c>
      <c r="BA41" s="115" t="str">
        <f>VLOOKUP(D41,'Formulas M'!$A$3:$AD$26,28,FALSE)</f>
        <v>Bobbin</v>
      </c>
      <c r="BB41" s="123" t="str">
        <f>VLOOKUP(D41,'Formulas M'!$A$3:$AE$26,29,FALSE)</f>
        <v>Looper</v>
      </c>
      <c r="BC41" s="236"/>
      <c r="BD41" s="242"/>
      <c r="BE41" s="234" t="str">
        <f t="shared" si="29"/>
        <v> </v>
      </c>
      <c r="BF41" s="168" t="str">
        <f t="shared" si="66"/>
        <v> </v>
      </c>
      <c r="BG41" s="169">
        <f>IF(ISERROR(BF41*AZ41),0,BF41*AZ41)</f>
        <v>0</v>
      </c>
      <c r="BH41" s="170">
        <f>IF(ISERROR(BF41*BA41),0,BF41*BA41)</f>
        <v>0</v>
      </c>
      <c r="BI41" s="171">
        <f>IF(ISERROR(BF41*BB41),0,BF41*BB41)</f>
        <v>0</v>
      </c>
      <c r="BJ41" s="124">
        <f>IF(ISERROR($C$64*L41),0,($C$64*L41))</f>
        <v>0</v>
      </c>
      <c r="BK41" s="119">
        <f>M41</f>
        <v>0</v>
      </c>
      <c r="BL41" s="118" t="e">
        <f t="shared" si="118"/>
        <v>#N/A</v>
      </c>
      <c r="BM41" s="173">
        <f>IF(ISERROR(BJ41/BL41),0,(BJ41/BL41))</f>
        <v>0</v>
      </c>
      <c r="BN41" s="135">
        <f>IF(ISERROR($C$64*N41),0,($C$64*N41))</f>
        <v>0</v>
      </c>
      <c r="BO41" s="119">
        <f>O41</f>
        <v>0</v>
      </c>
      <c r="BP41" s="118" t="e">
        <f t="shared" si="120"/>
        <v>#N/A</v>
      </c>
      <c r="BQ41" s="173">
        <f>IF(ISERROR(BN41/BP41),0,(BN41/BP41))</f>
        <v>0</v>
      </c>
      <c r="BR41" s="135">
        <f>IF(ISERROR($C$64*P41),0,($C$64*P41))</f>
        <v>0</v>
      </c>
      <c r="BS41" s="119">
        <f>Q41</f>
        <v>0</v>
      </c>
      <c r="BT41" s="118" t="e">
        <f t="shared" si="122"/>
        <v>#N/A</v>
      </c>
      <c r="BU41" s="172">
        <f>IF(ISERROR(BR41/BT41),0,(BR41/BT41))</f>
        <v>0</v>
      </c>
      <c r="BZ41" s="159">
        <f t="shared" si="123"/>
        <v>0</v>
      </c>
      <c r="CA41" s="48">
        <f t="shared" si="124"/>
        <v>0</v>
      </c>
      <c r="CB41" s="160">
        <f t="shared" si="125"/>
        <v>0</v>
      </c>
      <c r="CC41" s="159">
        <f t="shared" si="126"/>
        <v>0</v>
      </c>
      <c r="CD41" s="48">
        <f t="shared" si="127"/>
        <v>0</v>
      </c>
      <c r="CE41" s="160">
        <f t="shared" si="128"/>
        <v>0</v>
      </c>
      <c r="CF41" s="159">
        <f t="shared" si="129"/>
        <v>0</v>
      </c>
      <c r="CG41" s="48">
        <f t="shared" si="130"/>
        <v>0</v>
      </c>
      <c r="CH41" s="160">
        <f t="shared" si="131"/>
        <v>0</v>
      </c>
      <c r="CI41" s="159">
        <f t="shared" si="132"/>
        <v>0</v>
      </c>
      <c r="CJ41" s="48">
        <f t="shared" si="133"/>
        <v>0</v>
      </c>
      <c r="CK41" s="160">
        <f t="shared" si="134"/>
        <v>0</v>
      </c>
      <c r="CL41" s="159">
        <f t="shared" si="135"/>
        <v>0</v>
      </c>
      <c r="CM41" s="48">
        <f t="shared" si="136"/>
        <v>0</v>
      </c>
      <c r="CN41" s="160">
        <f t="shared" si="137"/>
        <v>0</v>
      </c>
      <c r="CO41" s="159">
        <f t="shared" si="138"/>
        <v>0</v>
      </c>
      <c r="CP41" s="48">
        <f t="shared" si="139"/>
        <v>0</v>
      </c>
      <c r="CQ41" s="160">
        <f t="shared" si="140"/>
        <v>0</v>
      </c>
      <c r="CR41" s="159">
        <f t="shared" si="141"/>
        <v>0</v>
      </c>
      <c r="CS41" s="48">
        <f t="shared" si="142"/>
        <v>0</v>
      </c>
      <c r="CT41" s="160">
        <f t="shared" si="143"/>
        <v>0</v>
      </c>
      <c r="CU41" s="159">
        <f t="shared" si="144"/>
        <v>0</v>
      </c>
      <c r="CV41" s="48">
        <f t="shared" si="145"/>
        <v>0</v>
      </c>
      <c r="CW41" s="160">
        <f t="shared" si="146"/>
        <v>0</v>
      </c>
    </row>
    <row r="42" spans="1:101" ht="19.5" customHeight="1">
      <c r="A42" s="41">
        <v>28</v>
      </c>
      <c r="B42" s="211"/>
      <c r="C42" s="42"/>
      <c r="D42" s="42">
        <v>1</v>
      </c>
      <c r="E42" s="44" t="e">
        <f>VLOOKUP(D42,'Formulas M'!$A$5:$V$29,G42+2,FALSE)</f>
        <v>#N/A</v>
      </c>
      <c r="F42" s="42"/>
      <c r="G42" s="42"/>
      <c r="H42" s="42"/>
      <c r="I42" s="45">
        <f>VLOOKUP(D42,'Formulas M'!$A$3:$Y$39,23,FALSE)</f>
        <v>0</v>
      </c>
      <c r="J42" s="45">
        <f>VLOOKUP(D42,'Formulas M'!$A$3:$Y$39,24,FALSE)</f>
        <v>0</v>
      </c>
      <c r="K42" s="45">
        <f>VLOOKUP(D42,'Formulas M'!$A$3:$Y$39,25,FALSE)</f>
        <v>0</v>
      </c>
      <c r="L42" s="46">
        <f>IF(ISERROR(I42*R42),0,(I42*R42))</f>
        <v>0</v>
      </c>
      <c r="M42" s="214"/>
      <c r="N42" s="46">
        <f>IF(ISERROR(J42*R42),0,(J42*R42))</f>
        <v>0</v>
      </c>
      <c r="O42" s="214"/>
      <c r="P42" s="46">
        <f>IF(ISERROR(K42*R42),0,(K42*R42))</f>
        <v>0</v>
      </c>
      <c r="Q42" s="214"/>
      <c r="R42" s="153">
        <f t="shared" si="64"/>
        <v>0</v>
      </c>
      <c r="U42" s="159">
        <f t="shared" si="88"/>
        <v>0</v>
      </c>
      <c r="V42" s="48">
        <f t="shared" si="89"/>
        <v>0</v>
      </c>
      <c r="W42" s="160">
        <f t="shared" si="90"/>
        <v>0</v>
      </c>
      <c r="X42" s="154">
        <f t="shared" si="91"/>
        <v>0</v>
      </c>
      <c r="Y42" s="48">
        <f t="shared" si="92"/>
        <v>0</v>
      </c>
      <c r="Z42" s="48">
        <f t="shared" si="93"/>
        <v>0</v>
      </c>
      <c r="AA42" s="48">
        <f t="shared" si="94"/>
        <v>0</v>
      </c>
      <c r="AB42" s="48">
        <f t="shared" si="95"/>
        <v>0</v>
      </c>
      <c r="AC42" s="48">
        <f t="shared" si="96"/>
        <v>0</v>
      </c>
      <c r="AD42" s="48">
        <f t="shared" si="166"/>
        <v>0</v>
      </c>
      <c r="AE42" s="48">
        <f t="shared" si="97"/>
        <v>0</v>
      </c>
      <c r="AF42" s="48">
        <f t="shared" si="98"/>
        <v>0</v>
      </c>
      <c r="AG42" s="48">
        <f t="shared" si="99"/>
        <v>0</v>
      </c>
      <c r="AH42" s="48">
        <f t="shared" si="100"/>
        <v>0</v>
      </c>
      <c r="AI42" s="48">
        <f t="shared" si="101"/>
        <v>0</v>
      </c>
      <c r="AJ42" s="48">
        <f t="shared" si="102"/>
        <v>0</v>
      </c>
      <c r="AK42" s="48">
        <f t="shared" si="103"/>
        <v>0</v>
      </c>
      <c r="AL42" s="48">
        <f t="shared" si="104"/>
        <v>0</v>
      </c>
      <c r="AM42" s="48">
        <f t="shared" si="105"/>
        <v>0</v>
      </c>
      <c r="AN42" s="48">
        <f t="shared" si="106"/>
        <v>0</v>
      </c>
      <c r="AO42" s="48">
        <f t="shared" si="107"/>
        <v>0</v>
      </c>
      <c r="AP42" s="48">
        <f t="shared" si="108"/>
        <v>0</v>
      </c>
      <c r="AQ42" s="48">
        <f t="shared" si="109"/>
        <v>0</v>
      </c>
      <c r="AR42" s="48">
        <f t="shared" si="110"/>
        <v>0</v>
      </c>
      <c r="AS42" s="48">
        <f t="shared" si="111"/>
        <v>0</v>
      </c>
      <c r="AT42" s="48">
        <f t="shared" si="112"/>
        <v>0</v>
      </c>
      <c r="AU42" s="48">
        <f t="shared" si="113"/>
        <v>0</v>
      </c>
      <c r="AV42" s="48">
        <f t="shared" si="114"/>
        <v>0</v>
      </c>
      <c r="AW42" s="48">
        <f t="shared" si="115"/>
        <v>0</v>
      </c>
      <c r="AX42" s="149">
        <f t="shared" si="116"/>
        <v>0</v>
      </c>
      <c r="AZ42" s="151" t="str">
        <f>VLOOKUP(D42,'Formulas M'!$A$3:$AC$26,27,FALSE)</f>
        <v>Needle</v>
      </c>
      <c r="BA42" s="115" t="str">
        <f>VLOOKUP(D42,'Formulas M'!$A$3:$AD$26,28,FALSE)</f>
        <v>Bobbin</v>
      </c>
      <c r="BB42" s="123" t="str">
        <f>VLOOKUP(D42,'Formulas M'!$A$3:$AE$26,29,FALSE)</f>
        <v>Looper</v>
      </c>
      <c r="BC42" s="236"/>
      <c r="BD42" s="242"/>
      <c r="BE42" s="234" t="str">
        <f t="shared" si="29"/>
        <v> </v>
      </c>
      <c r="BF42" s="168" t="str">
        <f t="shared" si="66"/>
        <v> </v>
      </c>
      <c r="BG42" s="169">
        <f>IF(ISERROR(BF42*AZ42),0,BF42*AZ42)</f>
        <v>0</v>
      </c>
      <c r="BH42" s="170">
        <f>IF(ISERROR(BF42*BA42),0,BF42*BA42)</f>
        <v>0</v>
      </c>
      <c r="BI42" s="171">
        <f>IF(ISERROR(BF42*BB42),0,BF42*BB42)</f>
        <v>0</v>
      </c>
      <c r="BJ42" s="124">
        <f>IF(ISERROR($C$64*L42),0,($C$64*L42))</f>
        <v>0</v>
      </c>
      <c r="BK42" s="119">
        <f>M42</f>
        <v>0</v>
      </c>
      <c r="BL42" s="118" t="e">
        <f t="shared" si="118"/>
        <v>#N/A</v>
      </c>
      <c r="BM42" s="173">
        <f>IF(ISERROR(BJ42/BL42),0,(BJ42/BL42))</f>
        <v>0</v>
      </c>
      <c r="BN42" s="135">
        <f>IF(ISERROR($C$64*N42),0,($C$64*N42))</f>
        <v>0</v>
      </c>
      <c r="BO42" s="119">
        <f>O42</f>
        <v>0</v>
      </c>
      <c r="BP42" s="118" t="e">
        <f t="shared" si="120"/>
        <v>#N/A</v>
      </c>
      <c r="BQ42" s="173">
        <f>IF(ISERROR(BN42/BP42),0,(BN42/BP42))</f>
        <v>0</v>
      </c>
      <c r="BR42" s="135">
        <f>IF(ISERROR($C$64*P42),0,($C$64*P42))</f>
        <v>0</v>
      </c>
      <c r="BS42" s="119">
        <f>Q42</f>
        <v>0</v>
      </c>
      <c r="BT42" s="118" t="e">
        <f t="shared" si="122"/>
        <v>#N/A</v>
      </c>
      <c r="BU42" s="172">
        <f>IF(ISERROR(BR42/BT42),0,(BR42/BT42))</f>
        <v>0</v>
      </c>
      <c r="BZ42" s="159">
        <f t="shared" si="123"/>
        <v>0</v>
      </c>
      <c r="CA42" s="48">
        <f t="shared" si="124"/>
        <v>0</v>
      </c>
      <c r="CB42" s="160">
        <f t="shared" si="125"/>
        <v>0</v>
      </c>
      <c r="CC42" s="159">
        <f t="shared" si="126"/>
        <v>0</v>
      </c>
      <c r="CD42" s="48">
        <f t="shared" si="127"/>
        <v>0</v>
      </c>
      <c r="CE42" s="160">
        <f t="shared" si="128"/>
        <v>0</v>
      </c>
      <c r="CF42" s="159">
        <f t="shared" si="129"/>
        <v>0</v>
      </c>
      <c r="CG42" s="48">
        <f t="shared" si="130"/>
        <v>0</v>
      </c>
      <c r="CH42" s="160">
        <f t="shared" si="131"/>
        <v>0</v>
      </c>
      <c r="CI42" s="159">
        <f t="shared" si="132"/>
        <v>0</v>
      </c>
      <c r="CJ42" s="48">
        <f t="shared" si="133"/>
        <v>0</v>
      </c>
      <c r="CK42" s="160">
        <f t="shared" si="134"/>
        <v>0</v>
      </c>
      <c r="CL42" s="159">
        <f t="shared" si="135"/>
        <v>0</v>
      </c>
      <c r="CM42" s="48">
        <f t="shared" si="136"/>
        <v>0</v>
      </c>
      <c r="CN42" s="160">
        <f t="shared" si="137"/>
        <v>0</v>
      </c>
      <c r="CO42" s="159">
        <f t="shared" si="138"/>
        <v>0</v>
      </c>
      <c r="CP42" s="48">
        <f t="shared" si="139"/>
        <v>0</v>
      </c>
      <c r="CQ42" s="160">
        <f t="shared" si="140"/>
        <v>0</v>
      </c>
      <c r="CR42" s="159">
        <f t="shared" si="141"/>
        <v>0</v>
      </c>
      <c r="CS42" s="48">
        <f t="shared" si="142"/>
        <v>0</v>
      </c>
      <c r="CT42" s="160">
        <f t="shared" si="143"/>
        <v>0</v>
      </c>
      <c r="CU42" s="159">
        <f t="shared" si="144"/>
        <v>0</v>
      </c>
      <c r="CV42" s="48">
        <f t="shared" si="145"/>
        <v>0</v>
      </c>
      <c r="CW42" s="160">
        <f t="shared" si="146"/>
        <v>0</v>
      </c>
    </row>
    <row r="43" spans="1:101" ht="19.5" customHeight="1">
      <c r="A43" s="41">
        <v>29</v>
      </c>
      <c r="B43" s="211"/>
      <c r="C43" s="42"/>
      <c r="D43" s="42">
        <v>1</v>
      </c>
      <c r="E43" s="44" t="e">
        <f>VLOOKUP(D43,'Formulas M'!$A$5:$V$29,G43+2,FALSE)</f>
        <v>#N/A</v>
      </c>
      <c r="F43" s="42"/>
      <c r="G43" s="42"/>
      <c r="H43" s="42"/>
      <c r="I43" s="45">
        <f>VLOOKUP(D43,'Formulas M'!$A$3:$Y$39,23,FALSE)</f>
        <v>0</v>
      </c>
      <c r="J43" s="45">
        <f>VLOOKUP(D43,'Formulas M'!$A$3:$Y$39,24,FALSE)</f>
        <v>0</v>
      </c>
      <c r="K43" s="45">
        <f>VLOOKUP(D43,'Formulas M'!$A$3:$Y$39,25,FALSE)</f>
        <v>0</v>
      </c>
      <c r="L43" s="46">
        <f>IF(ISERROR(I43*R43),0,(I43*R43))</f>
        <v>0</v>
      </c>
      <c r="M43" s="214"/>
      <c r="N43" s="46">
        <f>IF(ISERROR(J43*R43),0,(J43*R43))</f>
        <v>0</v>
      </c>
      <c r="O43" s="214"/>
      <c r="P43" s="46">
        <f>IF(ISERROR(K43*R43),0,(K43*R43))</f>
        <v>0</v>
      </c>
      <c r="Q43" s="214"/>
      <c r="R43" s="153">
        <f t="shared" si="64"/>
        <v>0</v>
      </c>
      <c r="U43" s="159">
        <f t="shared" si="88"/>
        <v>0</v>
      </c>
      <c r="V43" s="48">
        <f t="shared" si="89"/>
        <v>0</v>
      </c>
      <c r="W43" s="160">
        <f t="shared" si="90"/>
        <v>0</v>
      </c>
      <c r="X43" s="154">
        <f t="shared" si="91"/>
        <v>0</v>
      </c>
      <c r="Y43" s="48">
        <f t="shared" si="92"/>
        <v>0</v>
      </c>
      <c r="Z43" s="48">
        <f t="shared" si="93"/>
        <v>0</v>
      </c>
      <c r="AA43" s="48">
        <f t="shared" si="94"/>
        <v>0</v>
      </c>
      <c r="AB43" s="48">
        <f t="shared" si="95"/>
        <v>0</v>
      </c>
      <c r="AC43" s="48">
        <f t="shared" si="96"/>
        <v>0</v>
      </c>
      <c r="AD43" s="48">
        <f t="shared" si="166"/>
        <v>0</v>
      </c>
      <c r="AE43" s="48">
        <f t="shared" si="97"/>
        <v>0</v>
      </c>
      <c r="AF43" s="48">
        <f t="shared" si="98"/>
        <v>0</v>
      </c>
      <c r="AG43" s="48">
        <f t="shared" si="99"/>
        <v>0</v>
      </c>
      <c r="AH43" s="48">
        <f t="shared" si="100"/>
        <v>0</v>
      </c>
      <c r="AI43" s="48">
        <f t="shared" si="101"/>
        <v>0</v>
      </c>
      <c r="AJ43" s="48">
        <f t="shared" si="102"/>
        <v>0</v>
      </c>
      <c r="AK43" s="48">
        <f t="shared" si="103"/>
        <v>0</v>
      </c>
      <c r="AL43" s="48">
        <f t="shared" si="104"/>
        <v>0</v>
      </c>
      <c r="AM43" s="48">
        <f t="shared" si="105"/>
        <v>0</v>
      </c>
      <c r="AN43" s="48">
        <f t="shared" si="106"/>
        <v>0</v>
      </c>
      <c r="AO43" s="48">
        <f t="shared" si="107"/>
        <v>0</v>
      </c>
      <c r="AP43" s="48">
        <f t="shared" si="108"/>
        <v>0</v>
      </c>
      <c r="AQ43" s="48">
        <f t="shared" si="109"/>
        <v>0</v>
      </c>
      <c r="AR43" s="48">
        <f t="shared" si="110"/>
        <v>0</v>
      </c>
      <c r="AS43" s="48">
        <f t="shared" si="111"/>
        <v>0</v>
      </c>
      <c r="AT43" s="48">
        <f t="shared" si="112"/>
        <v>0</v>
      </c>
      <c r="AU43" s="48">
        <f t="shared" si="113"/>
        <v>0</v>
      </c>
      <c r="AV43" s="48">
        <f t="shared" si="114"/>
        <v>0</v>
      </c>
      <c r="AW43" s="48">
        <f t="shared" si="115"/>
        <v>0</v>
      </c>
      <c r="AX43" s="149">
        <f t="shared" si="116"/>
        <v>0</v>
      </c>
      <c r="AZ43" s="151" t="str">
        <f>VLOOKUP(D43,'Formulas M'!$A$3:$AC$26,27,FALSE)</f>
        <v>Needle</v>
      </c>
      <c r="BA43" s="115" t="str">
        <f>VLOOKUP(D43,'Formulas M'!$A$3:$AD$26,28,FALSE)</f>
        <v>Bobbin</v>
      </c>
      <c r="BB43" s="123" t="str">
        <f>VLOOKUP(D43,'Formulas M'!$A$3:$AE$26,29,FALSE)</f>
        <v>Looper</v>
      </c>
      <c r="BC43" s="236"/>
      <c r="BD43" s="242"/>
      <c r="BE43" s="234" t="str">
        <f t="shared" si="29"/>
        <v> </v>
      </c>
      <c r="BF43" s="168" t="str">
        <f t="shared" si="66"/>
        <v> </v>
      </c>
      <c r="BG43" s="169">
        <f>IF(ISERROR(BF43*AZ43),0,BF43*AZ43)</f>
        <v>0</v>
      </c>
      <c r="BH43" s="170">
        <f>IF(ISERROR(BF43*BA43),0,BF43*BA43)</f>
        <v>0</v>
      </c>
      <c r="BI43" s="171">
        <f>IF(ISERROR(BF43*BB43),0,BF43*BB43)</f>
        <v>0</v>
      </c>
      <c r="BJ43" s="124">
        <f>IF(ISERROR($C$64*L43),0,($C$64*L43))</f>
        <v>0</v>
      </c>
      <c r="BK43" s="119">
        <f>M43</f>
        <v>0</v>
      </c>
      <c r="BL43" s="118" t="e">
        <f t="shared" si="118"/>
        <v>#N/A</v>
      </c>
      <c r="BM43" s="173">
        <f>IF(ISERROR(BJ43/BL43),0,(BJ43/BL43))</f>
        <v>0</v>
      </c>
      <c r="BN43" s="135">
        <f>IF(ISERROR($C$64*N43),0,($C$64*N43))</f>
        <v>0</v>
      </c>
      <c r="BO43" s="119">
        <f>O43</f>
        <v>0</v>
      </c>
      <c r="BP43" s="118" t="e">
        <f t="shared" si="120"/>
        <v>#N/A</v>
      </c>
      <c r="BQ43" s="173">
        <f>IF(ISERROR(BN43/BP43),0,(BN43/BP43))</f>
        <v>0</v>
      </c>
      <c r="BR43" s="135">
        <f>IF(ISERROR($C$64*P43),0,($C$64*P43))</f>
        <v>0</v>
      </c>
      <c r="BS43" s="119">
        <f>Q43</f>
        <v>0</v>
      </c>
      <c r="BT43" s="118" t="e">
        <f t="shared" si="122"/>
        <v>#N/A</v>
      </c>
      <c r="BU43" s="172">
        <f>IF(ISERROR(BR43/BT43),0,(BR43/BT43))</f>
        <v>0</v>
      </c>
      <c r="BZ43" s="159">
        <f t="shared" si="123"/>
        <v>0</v>
      </c>
      <c r="CA43" s="48">
        <f t="shared" si="124"/>
        <v>0</v>
      </c>
      <c r="CB43" s="160">
        <f t="shared" si="125"/>
        <v>0</v>
      </c>
      <c r="CC43" s="159">
        <f t="shared" si="126"/>
        <v>0</v>
      </c>
      <c r="CD43" s="48">
        <f t="shared" si="127"/>
        <v>0</v>
      </c>
      <c r="CE43" s="160">
        <f t="shared" si="128"/>
        <v>0</v>
      </c>
      <c r="CF43" s="159">
        <f t="shared" si="129"/>
        <v>0</v>
      </c>
      <c r="CG43" s="48">
        <f t="shared" si="130"/>
        <v>0</v>
      </c>
      <c r="CH43" s="160">
        <f t="shared" si="131"/>
        <v>0</v>
      </c>
      <c r="CI43" s="159">
        <f t="shared" si="132"/>
        <v>0</v>
      </c>
      <c r="CJ43" s="48">
        <f t="shared" si="133"/>
        <v>0</v>
      </c>
      <c r="CK43" s="160">
        <f t="shared" si="134"/>
        <v>0</v>
      </c>
      <c r="CL43" s="159">
        <f t="shared" si="135"/>
        <v>0</v>
      </c>
      <c r="CM43" s="48">
        <f t="shared" si="136"/>
        <v>0</v>
      </c>
      <c r="CN43" s="160">
        <f t="shared" si="137"/>
        <v>0</v>
      </c>
      <c r="CO43" s="159">
        <f t="shared" si="138"/>
        <v>0</v>
      </c>
      <c r="CP43" s="48">
        <f t="shared" si="139"/>
        <v>0</v>
      </c>
      <c r="CQ43" s="160">
        <f t="shared" si="140"/>
        <v>0</v>
      </c>
      <c r="CR43" s="159">
        <f t="shared" si="141"/>
        <v>0</v>
      </c>
      <c r="CS43" s="48">
        <f t="shared" si="142"/>
        <v>0</v>
      </c>
      <c r="CT43" s="160">
        <f t="shared" si="143"/>
        <v>0</v>
      </c>
      <c r="CU43" s="159">
        <f t="shared" si="144"/>
        <v>0</v>
      </c>
      <c r="CV43" s="48">
        <f t="shared" si="145"/>
        <v>0</v>
      </c>
      <c r="CW43" s="160">
        <f t="shared" si="146"/>
        <v>0</v>
      </c>
    </row>
    <row r="44" spans="1:101" ht="19.5" customHeight="1">
      <c r="A44" s="41">
        <v>30</v>
      </c>
      <c r="B44" s="211"/>
      <c r="C44" s="42"/>
      <c r="D44" s="42">
        <v>1</v>
      </c>
      <c r="E44" s="44" t="e">
        <f>VLOOKUP(D44,'Formulas M'!$A$5:$V$29,G44+2,FALSE)</f>
        <v>#N/A</v>
      </c>
      <c r="F44" s="42"/>
      <c r="G44" s="42"/>
      <c r="H44" s="42"/>
      <c r="I44" s="45">
        <f>VLOOKUP(D44,'Formulas M'!$A$3:$Y$39,23,FALSE)</f>
        <v>0</v>
      </c>
      <c r="J44" s="45">
        <f>VLOOKUP(D44,'Formulas M'!$A$3:$Y$39,24,FALSE)</f>
        <v>0</v>
      </c>
      <c r="K44" s="45">
        <f>VLOOKUP(D44,'Formulas M'!$A$3:$Y$39,25,FALSE)</f>
        <v>0</v>
      </c>
      <c r="L44" s="46">
        <f>IF(ISERROR(I44*R44),0,(I44*R44))</f>
        <v>0</v>
      </c>
      <c r="M44" s="214"/>
      <c r="N44" s="46">
        <f>IF(ISERROR(J44*R44),0,(J44*R44))</f>
        <v>0</v>
      </c>
      <c r="O44" s="47"/>
      <c r="P44" s="46">
        <f>IF(ISERROR(K44*R44),0,(K44*R44))</f>
        <v>0</v>
      </c>
      <c r="Q44" s="214"/>
      <c r="R44" s="153">
        <f t="shared" si="64"/>
        <v>0</v>
      </c>
      <c r="U44" s="159">
        <f t="shared" si="88"/>
        <v>0</v>
      </c>
      <c r="V44" s="48">
        <f t="shared" si="89"/>
        <v>0</v>
      </c>
      <c r="W44" s="160">
        <f t="shared" si="90"/>
        <v>0</v>
      </c>
      <c r="X44" s="154">
        <f t="shared" si="91"/>
        <v>0</v>
      </c>
      <c r="Y44" s="48">
        <f t="shared" si="92"/>
        <v>0</v>
      </c>
      <c r="Z44" s="48">
        <f t="shared" si="93"/>
        <v>0</v>
      </c>
      <c r="AA44" s="48">
        <f t="shared" si="94"/>
        <v>0</v>
      </c>
      <c r="AB44" s="48">
        <f t="shared" si="95"/>
        <v>0</v>
      </c>
      <c r="AC44" s="48">
        <f t="shared" si="96"/>
        <v>0</v>
      </c>
      <c r="AD44" s="48">
        <f t="shared" si="166"/>
        <v>0</v>
      </c>
      <c r="AE44" s="48">
        <f t="shared" si="97"/>
        <v>0</v>
      </c>
      <c r="AF44" s="48">
        <f t="shared" si="98"/>
        <v>0</v>
      </c>
      <c r="AG44" s="48">
        <f t="shared" si="99"/>
        <v>0</v>
      </c>
      <c r="AH44" s="48">
        <f t="shared" si="100"/>
        <v>0</v>
      </c>
      <c r="AI44" s="48">
        <f t="shared" si="101"/>
        <v>0</v>
      </c>
      <c r="AJ44" s="48">
        <f t="shared" si="102"/>
        <v>0</v>
      </c>
      <c r="AK44" s="48">
        <f t="shared" si="103"/>
        <v>0</v>
      </c>
      <c r="AL44" s="48">
        <f t="shared" si="104"/>
        <v>0</v>
      </c>
      <c r="AM44" s="48">
        <f t="shared" si="105"/>
        <v>0</v>
      </c>
      <c r="AN44" s="48">
        <f t="shared" si="106"/>
        <v>0</v>
      </c>
      <c r="AO44" s="48">
        <f t="shared" si="107"/>
        <v>0</v>
      </c>
      <c r="AP44" s="48">
        <f t="shared" si="108"/>
        <v>0</v>
      </c>
      <c r="AQ44" s="48">
        <f t="shared" si="109"/>
        <v>0</v>
      </c>
      <c r="AR44" s="48">
        <f t="shared" si="110"/>
        <v>0</v>
      </c>
      <c r="AS44" s="48">
        <f t="shared" si="111"/>
        <v>0</v>
      </c>
      <c r="AT44" s="48">
        <f t="shared" si="112"/>
        <v>0</v>
      </c>
      <c r="AU44" s="48">
        <f t="shared" si="113"/>
        <v>0</v>
      </c>
      <c r="AV44" s="48">
        <f t="shared" si="114"/>
        <v>0</v>
      </c>
      <c r="AW44" s="48">
        <f t="shared" si="115"/>
        <v>0</v>
      </c>
      <c r="AX44" s="149">
        <f t="shared" si="116"/>
        <v>0</v>
      </c>
      <c r="AZ44" s="151" t="str">
        <f>VLOOKUP(D44,'Formulas M'!$A$3:$AC$26,27,FALSE)</f>
        <v>Needle</v>
      </c>
      <c r="BA44" s="115" t="str">
        <f>VLOOKUP(D44,'Formulas M'!$A$3:$AD$26,28,FALSE)</f>
        <v>Bobbin</v>
      </c>
      <c r="BB44" s="123" t="str">
        <f>VLOOKUP(D44,'Formulas M'!$A$3:$AE$26,29,FALSE)</f>
        <v>Looper</v>
      </c>
      <c r="BC44" s="236"/>
      <c r="BD44" s="242"/>
      <c r="BE44" s="234" t="str">
        <f t="shared" si="29"/>
        <v> </v>
      </c>
      <c r="BF44" s="168" t="str">
        <f t="shared" si="66"/>
        <v> </v>
      </c>
      <c r="BG44" s="169">
        <f>IF(ISERROR(BF44*AZ44),0,BF44*AZ44)</f>
        <v>0</v>
      </c>
      <c r="BH44" s="170">
        <f>IF(ISERROR(BF44*BA44),0,BF44*BA44)</f>
        <v>0</v>
      </c>
      <c r="BI44" s="171">
        <f>IF(ISERROR(BF44*BB44),0,BF44*BB44)</f>
        <v>0</v>
      </c>
      <c r="BJ44" s="124">
        <f>IF(ISERROR($C$64*L44),0,($C$64*L44))</f>
        <v>0</v>
      </c>
      <c r="BK44" s="119">
        <f>M44</f>
        <v>0</v>
      </c>
      <c r="BL44" s="118" t="e">
        <f t="shared" si="118"/>
        <v>#N/A</v>
      </c>
      <c r="BM44" s="173">
        <f>IF(ISERROR(BJ44/BL44),0,(BJ44/BL44))</f>
        <v>0</v>
      </c>
      <c r="BN44" s="135">
        <f>IF(ISERROR($C$64*N44),0,($C$64*N44))</f>
        <v>0</v>
      </c>
      <c r="BO44" s="119">
        <f>O44</f>
        <v>0</v>
      </c>
      <c r="BP44" s="118" t="e">
        <f t="shared" si="120"/>
        <v>#N/A</v>
      </c>
      <c r="BQ44" s="173">
        <f>IF(ISERROR(BN44/BP44),0,(BN44/BP44))</f>
        <v>0</v>
      </c>
      <c r="BR44" s="135">
        <f>IF(ISERROR($C$64*P44),0,($C$64*P44))</f>
        <v>0</v>
      </c>
      <c r="BS44" s="119">
        <f>Q44</f>
        <v>0</v>
      </c>
      <c r="BT44" s="118" t="e">
        <f t="shared" si="122"/>
        <v>#N/A</v>
      </c>
      <c r="BU44" s="172">
        <f>IF(ISERROR(BR44/BT44),0,(BR44/BT44))</f>
        <v>0</v>
      </c>
      <c r="BZ44" s="159">
        <f t="shared" si="123"/>
        <v>0</v>
      </c>
      <c r="CA44" s="48">
        <f t="shared" si="124"/>
        <v>0</v>
      </c>
      <c r="CB44" s="160">
        <f t="shared" si="125"/>
        <v>0</v>
      </c>
      <c r="CC44" s="159">
        <f t="shared" si="126"/>
        <v>0</v>
      </c>
      <c r="CD44" s="48">
        <f t="shared" si="127"/>
        <v>0</v>
      </c>
      <c r="CE44" s="160">
        <f t="shared" si="128"/>
        <v>0</v>
      </c>
      <c r="CF44" s="159">
        <f t="shared" si="129"/>
        <v>0</v>
      </c>
      <c r="CG44" s="48">
        <f t="shared" si="130"/>
        <v>0</v>
      </c>
      <c r="CH44" s="160">
        <f t="shared" si="131"/>
        <v>0</v>
      </c>
      <c r="CI44" s="159">
        <f t="shared" si="132"/>
        <v>0</v>
      </c>
      <c r="CJ44" s="48">
        <f t="shared" si="133"/>
        <v>0</v>
      </c>
      <c r="CK44" s="160">
        <f t="shared" si="134"/>
        <v>0</v>
      </c>
      <c r="CL44" s="159">
        <f t="shared" si="135"/>
        <v>0</v>
      </c>
      <c r="CM44" s="48">
        <f t="shared" si="136"/>
        <v>0</v>
      </c>
      <c r="CN44" s="160">
        <f t="shared" si="137"/>
        <v>0</v>
      </c>
      <c r="CO44" s="159">
        <f t="shared" si="138"/>
        <v>0</v>
      </c>
      <c r="CP44" s="48">
        <f t="shared" si="139"/>
        <v>0</v>
      </c>
      <c r="CQ44" s="160">
        <f t="shared" si="140"/>
        <v>0</v>
      </c>
      <c r="CR44" s="159">
        <f t="shared" si="141"/>
        <v>0</v>
      </c>
      <c r="CS44" s="48">
        <f t="shared" si="142"/>
        <v>0</v>
      </c>
      <c r="CT44" s="160">
        <f t="shared" si="143"/>
        <v>0</v>
      </c>
      <c r="CU44" s="159">
        <f t="shared" si="144"/>
        <v>0</v>
      </c>
      <c r="CV44" s="48">
        <f t="shared" si="145"/>
        <v>0</v>
      </c>
      <c r="CW44" s="160">
        <f t="shared" si="146"/>
        <v>0</v>
      </c>
    </row>
    <row r="45" spans="1:101" ht="19.5" customHeight="1">
      <c r="A45" s="41">
        <v>31</v>
      </c>
      <c r="B45" s="211"/>
      <c r="C45" s="42"/>
      <c r="D45" s="42">
        <v>1</v>
      </c>
      <c r="E45" s="44" t="e">
        <f>VLOOKUP(D45,'Formulas M'!$A$5:$V$29,G45+2,FALSE)</f>
        <v>#N/A</v>
      </c>
      <c r="F45" s="42"/>
      <c r="G45" s="42"/>
      <c r="H45" s="42"/>
      <c r="I45" s="45">
        <f>VLOOKUP(D45,'Formulas M'!$A$3:$Y$39,23,FALSE)</f>
        <v>0</v>
      </c>
      <c r="J45" s="45">
        <f>VLOOKUP(D45,'Formulas M'!$A$3:$Y$39,24,FALSE)</f>
        <v>0</v>
      </c>
      <c r="K45" s="45">
        <f>VLOOKUP(D45,'Formulas M'!$A$3:$Y$39,25,FALSE)</f>
        <v>0</v>
      </c>
      <c r="L45" s="46">
        <f t="shared" si="163"/>
        <v>0</v>
      </c>
      <c r="M45" s="214"/>
      <c r="N45" s="46">
        <f t="shared" si="164"/>
        <v>0</v>
      </c>
      <c r="O45" s="214"/>
      <c r="P45" s="46">
        <f t="shared" si="165"/>
        <v>0</v>
      </c>
      <c r="Q45" s="214"/>
      <c r="R45" s="153">
        <f t="shared" si="64"/>
        <v>0</v>
      </c>
      <c r="U45" s="159">
        <f t="shared" si="88"/>
        <v>0</v>
      </c>
      <c r="V45" s="48">
        <f t="shared" si="89"/>
        <v>0</v>
      </c>
      <c r="W45" s="160">
        <f t="shared" si="90"/>
        <v>0</v>
      </c>
      <c r="X45" s="154">
        <f t="shared" si="91"/>
        <v>0</v>
      </c>
      <c r="Y45" s="48">
        <f t="shared" si="92"/>
        <v>0</v>
      </c>
      <c r="Z45" s="48">
        <f t="shared" si="93"/>
        <v>0</v>
      </c>
      <c r="AA45" s="48">
        <f t="shared" si="94"/>
        <v>0</v>
      </c>
      <c r="AB45" s="48">
        <f t="shared" si="95"/>
        <v>0</v>
      </c>
      <c r="AC45" s="48">
        <f t="shared" si="96"/>
        <v>0</v>
      </c>
      <c r="AD45" s="48">
        <f t="shared" si="166"/>
        <v>0</v>
      </c>
      <c r="AE45" s="48">
        <f t="shared" si="97"/>
        <v>0</v>
      </c>
      <c r="AF45" s="48">
        <f t="shared" si="98"/>
        <v>0</v>
      </c>
      <c r="AG45" s="48">
        <f t="shared" si="99"/>
        <v>0</v>
      </c>
      <c r="AH45" s="48">
        <f t="shared" si="100"/>
        <v>0</v>
      </c>
      <c r="AI45" s="48">
        <f t="shared" si="101"/>
        <v>0</v>
      </c>
      <c r="AJ45" s="48">
        <f t="shared" si="102"/>
        <v>0</v>
      </c>
      <c r="AK45" s="48">
        <f t="shared" si="103"/>
        <v>0</v>
      </c>
      <c r="AL45" s="48">
        <f t="shared" si="104"/>
        <v>0</v>
      </c>
      <c r="AM45" s="48">
        <f t="shared" si="105"/>
        <v>0</v>
      </c>
      <c r="AN45" s="48">
        <f t="shared" si="106"/>
        <v>0</v>
      </c>
      <c r="AO45" s="48">
        <f t="shared" si="107"/>
        <v>0</v>
      </c>
      <c r="AP45" s="48">
        <f t="shared" si="108"/>
        <v>0</v>
      </c>
      <c r="AQ45" s="48">
        <f t="shared" si="109"/>
        <v>0</v>
      </c>
      <c r="AR45" s="48">
        <f t="shared" si="110"/>
        <v>0</v>
      </c>
      <c r="AS45" s="48">
        <f t="shared" si="111"/>
        <v>0</v>
      </c>
      <c r="AT45" s="48">
        <f t="shared" si="112"/>
        <v>0</v>
      </c>
      <c r="AU45" s="48">
        <f t="shared" si="113"/>
        <v>0</v>
      </c>
      <c r="AV45" s="48">
        <f t="shared" si="114"/>
        <v>0</v>
      </c>
      <c r="AW45" s="48">
        <f t="shared" si="115"/>
        <v>0</v>
      </c>
      <c r="AX45" s="149">
        <f t="shared" si="116"/>
        <v>0</v>
      </c>
      <c r="AZ45" s="151" t="str">
        <f>VLOOKUP(D45,'Formulas M'!$A$3:$AC$26,27,FALSE)</f>
        <v>Needle</v>
      </c>
      <c r="BA45" s="115" t="str">
        <f>VLOOKUP(D45,'Formulas M'!$A$3:$AD$26,28,FALSE)</f>
        <v>Bobbin</v>
      </c>
      <c r="BB45" s="123" t="str">
        <f>VLOOKUP(D45,'Formulas M'!$A$3:$AE$26,29,FALSE)</f>
        <v>Looper</v>
      </c>
      <c r="BC45" s="236"/>
      <c r="BD45" s="242"/>
      <c r="BE45" s="234" t="str">
        <f t="shared" si="29"/>
        <v> </v>
      </c>
      <c r="BF45" s="168" t="str">
        <f t="shared" si="66"/>
        <v> </v>
      </c>
      <c r="BG45" s="169">
        <f t="shared" si="167"/>
        <v>0</v>
      </c>
      <c r="BH45" s="170">
        <f t="shared" si="168"/>
        <v>0</v>
      </c>
      <c r="BI45" s="171">
        <f t="shared" si="169"/>
        <v>0</v>
      </c>
      <c r="BJ45" s="124">
        <f t="shared" si="160"/>
        <v>0</v>
      </c>
      <c r="BK45" s="119">
        <f t="shared" si="170"/>
        <v>0</v>
      </c>
      <c r="BL45" s="118" t="e">
        <f t="shared" si="118"/>
        <v>#N/A</v>
      </c>
      <c r="BM45" s="173">
        <f t="shared" si="171"/>
        <v>0</v>
      </c>
      <c r="BN45" s="135">
        <f t="shared" si="161"/>
        <v>0</v>
      </c>
      <c r="BO45" s="119">
        <f t="shared" si="172"/>
        <v>0</v>
      </c>
      <c r="BP45" s="118" t="e">
        <f t="shared" si="120"/>
        <v>#N/A</v>
      </c>
      <c r="BQ45" s="173">
        <f t="shared" si="173"/>
        <v>0</v>
      </c>
      <c r="BR45" s="135">
        <f t="shared" si="162"/>
        <v>0</v>
      </c>
      <c r="BS45" s="119">
        <f t="shared" si="174"/>
        <v>0</v>
      </c>
      <c r="BT45" s="118" t="e">
        <f t="shared" si="122"/>
        <v>#N/A</v>
      </c>
      <c r="BU45" s="172">
        <f t="shared" si="175"/>
        <v>0</v>
      </c>
      <c r="BZ45" s="159">
        <f t="shared" si="123"/>
        <v>0</v>
      </c>
      <c r="CA45" s="48">
        <f t="shared" si="124"/>
        <v>0</v>
      </c>
      <c r="CB45" s="160">
        <f t="shared" si="125"/>
        <v>0</v>
      </c>
      <c r="CC45" s="159">
        <f t="shared" si="126"/>
        <v>0</v>
      </c>
      <c r="CD45" s="48">
        <f t="shared" si="127"/>
        <v>0</v>
      </c>
      <c r="CE45" s="160">
        <f t="shared" si="128"/>
        <v>0</v>
      </c>
      <c r="CF45" s="159">
        <f t="shared" si="129"/>
        <v>0</v>
      </c>
      <c r="CG45" s="48">
        <f t="shared" si="130"/>
        <v>0</v>
      </c>
      <c r="CH45" s="160">
        <f t="shared" si="131"/>
        <v>0</v>
      </c>
      <c r="CI45" s="159">
        <f t="shared" si="132"/>
        <v>0</v>
      </c>
      <c r="CJ45" s="48">
        <f t="shared" si="133"/>
        <v>0</v>
      </c>
      <c r="CK45" s="160">
        <f t="shared" si="134"/>
        <v>0</v>
      </c>
      <c r="CL45" s="159">
        <f t="shared" si="135"/>
        <v>0</v>
      </c>
      <c r="CM45" s="48">
        <f t="shared" si="136"/>
        <v>0</v>
      </c>
      <c r="CN45" s="160">
        <f t="shared" si="137"/>
        <v>0</v>
      </c>
      <c r="CO45" s="159">
        <f t="shared" si="138"/>
        <v>0</v>
      </c>
      <c r="CP45" s="48">
        <f t="shared" si="139"/>
        <v>0</v>
      </c>
      <c r="CQ45" s="160">
        <f t="shared" si="140"/>
        <v>0</v>
      </c>
      <c r="CR45" s="159">
        <f t="shared" si="141"/>
        <v>0</v>
      </c>
      <c r="CS45" s="48">
        <f t="shared" si="142"/>
        <v>0</v>
      </c>
      <c r="CT45" s="160">
        <f t="shared" si="143"/>
        <v>0</v>
      </c>
      <c r="CU45" s="159">
        <f t="shared" si="144"/>
        <v>0</v>
      </c>
      <c r="CV45" s="48">
        <f t="shared" si="145"/>
        <v>0</v>
      </c>
      <c r="CW45" s="160">
        <f t="shared" si="146"/>
        <v>0</v>
      </c>
    </row>
    <row r="46" spans="1:101" ht="19.5" customHeight="1">
      <c r="A46" s="41">
        <v>32</v>
      </c>
      <c r="B46" s="211"/>
      <c r="C46" s="42"/>
      <c r="D46" s="42">
        <v>1</v>
      </c>
      <c r="E46" s="44" t="e">
        <f>VLOOKUP(D46,'Formulas M'!$A$5:$V$29,G46+2,FALSE)</f>
        <v>#N/A</v>
      </c>
      <c r="F46" s="42"/>
      <c r="G46" s="42"/>
      <c r="H46" s="42"/>
      <c r="I46" s="45">
        <f>VLOOKUP(D46,'Formulas M'!$A$3:$Y$39,23,FALSE)</f>
        <v>0</v>
      </c>
      <c r="J46" s="45">
        <f>VLOOKUP(D46,'Formulas M'!$A$3:$Y$39,24,FALSE)</f>
        <v>0</v>
      </c>
      <c r="K46" s="45">
        <f>VLOOKUP(D46,'Formulas M'!$A$3:$Y$39,25,FALSE)</f>
        <v>0</v>
      </c>
      <c r="L46" s="46">
        <f t="shared" si="163"/>
        <v>0</v>
      </c>
      <c r="M46" s="214"/>
      <c r="N46" s="46">
        <f t="shared" si="164"/>
        <v>0</v>
      </c>
      <c r="O46" s="214"/>
      <c r="P46" s="46">
        <f t="shared" si="165"/>
        <v>0</v>
      </c>
      <c r="Q46" s="214"/>
      <c r="R46" s="153">
        <f t="shared" si="64"/>
        <v>0</v>
      </c>
      <c r="U46" s="159">
        <f t="shared" si="88"/>
        <v>0</v>
      </c>
      <c r="V46" s="48">
        <f t="shared" si="89"/>
        <v>0</v>
      </c>
      <c r="W46" s="160">
        <f t="shared" si="90"/>
        <v>0</v>
      </c>
      <c r="X46" s="154">
        <f t="shared" si="91"/>
        <v>0</v>
      </c>
      <c r="Y46" s="48">
        <f t="shared" si="92"/>
        <v>0</v>
      </c>
      <c r="Z46" s="48">
        <f t="shared" si="93"/>
        <v>0</v>
      </c>
      <c r="AA46" s="48">
        <f t="shared" si="94"/>
        <v>0</v>
      </c>
      <c r="AB46" s="48">
        <f t="shared" si="95"/>
        <v>0</v>
      </c>
      <c r="AC46" s="48">
        <f t="shared" si="96"/>
        <v>0</v>
      </c>
      <c r="AD46" s="48">
        <f t="shared" si="166"/>
        <v>0</v>
      </c>
      <c r="AE46" s="48">
        <f t="shared" si="97"/>
        <v>0</v>
      </c>
      <c r="AF46" s="48">
        <f t="shared" si="98"/>
        <v>0</v>
      </c>
      <c r="AG46" s="48">
        <f t="shared" si="99"/>
        <v>0</v>
      </c>
      <c r="AH46" s="48">
        <f t="shared" si="100"/>
        <v>0</v>
      </c>
      <c r="AI46" s="48">
        <f t="shared" si="101"/>
        <v>0</v>
      </c>
      <c r="AJ46" s="48">
        <f t="shared" si="102"/>
        <v>0</v>
      </c>
      <c r="AK46" s="48">
        <f t="shared" si="103"/>
        <v>0</v>
      </c>
      <c r="AL46" s="48">
        <f t="shared" si="104"/>
        <v>0</v>
      </c>
      <c r="AM46" s="48">
        <f t="shared" si="105"/>
        <v>0</v>
      </c>
      <c r="AN46" s="48">
        <f t="shared" si="106"/>
        <v>0</v>
      </c>
      <c r="AO46" s="48">
        <f t="shared" si="107"/>
        <v>0</v>
      </c>
      <c r="AP46" s="48">
        <f t="shared" si="108"/>
        <v>0</v>
      </c>
      <c r="AQ46" s="48">
        <f t="shared" si="109"/>
        <v>0</v>
      </c>
      <c r="AR46" s="48">
        <f t="shared" si="110"/>
        <v>0</v>
      </c>
      <c r="AS46" s="48">
        <f t="shared" si="111"/>
        <v>0</v>
      </c>
      <c r="AT46" s="48">
        <f t="shared" si="112"/>
        <v>0</v>
      </c>
      <c r="AU46" s="48">
        <f t="shared" si="113"/>
        <v>0</v>
      </c>
      <c r="AV46" s="48">
        <f t="shared" si="114"/>
        <v>0</v>
      </c>
      <c r="AW46" s="48">
        <f t="shared" si="115"/>
        <v>0</v>
      </c>
      <c r="AX46" s="149">
        <f t="shared" si="116"/>
        <v>0</v>
      </c>
      <c r="AZ46" s="151" t="str">
        <f>VLOOKUP(D46,'Formulas M'!$A$3:$AC$26,27,FALSE)</f>
        <v>Needle</v>
      </c>
      <c r="BA46" s="115" t="str">
        <f>VLOOKUP(D46,'Formulas M'!$A$3:$AD$26,28,FALSE)</f>
        <v>Bobbin</v>
      </c>
      <c r="BB46" s="123" t="str">
        <f>VLOOKUP(D46,'Formulas M'!$A$3:$AE$26,29,FALSE)</f>
        <v>Looper</v>
      </c>
      <c r="BC46" s="236"/>
      <c r="BD46" s="242"/>
      <c r="BE46" s="234" t="str">
        <f t="shared" si="29"/>
        <v> </v>
      </c>
      <c r="BF46" s="168" t="str">
        <f t="shared" si="66"/>
        <v> </v>
      </c>
      <c r="BG46" s="169">
        <f t="shared" si="167"/>
        <v>0</v>
      </c>
      <c r="BH46" s="170">
        <f t="shared" si="168"/>
        <v>0</v>
      </c>
      <c r="BI46" s="171">
        <f t="shared" si="169"/>
        <v>0</v>
      </c>
      <c r="BJ46" s="124">
        <f t="shared" si="160"/>
        <v>0</v>
      </c>
      <c r="BK46" s="119">
        <f t="shared" si="170"/>
        <v>0</v>
      </c>
      <c r="BL46" s="118" t="e">
        <f t="shared" si="118"/>
        <v>#N/A</v>
      </c>
      <c r="BM46" s="173">
        <f t="shared" si="171"/>
        <v>0</v>
      </c>
      <c r="BN46" s="135">
        <f t="shared" si="161"/>
        <v>0</v>
      </c>
      <c r="BO46" s="119">
        <f t="shared" si="172"/>
        <v>0</v>
      </c>
      <c r="BP46" s="118" t="e">
        <f t="shared" si="120"/>
        <v>#N/A</v>
      </c>
      <c r="BQ46" s="173">
        <f t="shared" si="173"/>
        <v>0</v>
      </c>
      <c r="BR46" s="135">
        <f t="shared" si="162"/>
        <v>0</v>
      </c>
      <c r="BS46" s="119">
        <f t="shared" si="174"/>
        <v>0</v>
      </c>
      <c r="BT46" s="118" t="e">
        <f t="shared" si="122"/>
        <v>#N/A</v>
      </c>
      <c r="BU46" s="172">
        <f t="shared" si="175"/>
        <v>0</v>
      </c>
      <c r="BZ46" s="159">
        <f t="shared" si="123"/>
        <v>0</v>
      </c>
      <c r="CA46" s="48">
        <f t="shared" si="124"/>
        <v>0</v>
      </c>
      <c r="CB46" s="160">
        <f t="shared" si="125"/>
        <v>0</v>
      </c>
      <c r="CC46" s="159">
        <f t="shared" si="126"/>
        <v>0</v>
      </c>
      <c r="CD46" s="48">
        <f t="shared" si="127"/>
        <v>0</v>
      </c>
      <c r="CE46" s="160">
        <f t="shared" si="128"/>
        <v>0</v>
      </c>
      <c r="CF46" s="159">
        <f t="shared" si="129"/>
        <v>0</v>
      </c>
      <c r="CG46" s="48">
        <f t="shared" si="130"/>
        <v>0</v>
      </c>
      <c r="CH46" s="160">
        <f t="shared" si="131"/>
        <v>0</v>
      </c>
      <c r="CI46" s="159">
        <f t="shared" si="132"/>
        <v>0</v>
      </c>
      <c r="CJ46" s="48">
        <f t="shared" si="133"/>
        <v>0</v>
      </c>
      <c r="CK46" s="160">
        <f t="shared" si="134"/>
        <v>0</v>
      </c>
      <c r="CL46" s="159">
        <f t="shared" si="135"/>
        <v>0</v>
      </c>
      <c r="CM46" s="48">
        <f t="shared" si="136"/>
        <v>0</v>
      </c>
      <c r="CN46" s="160">
        <f t="shared" si="137"/>
        <v>0</v>
      </c>
      <c r="CO46" s="159">
        <f t="shared" si="138"/>
        <v>0</v>
      </c>
      <c r="CP46" s="48">
        <f t="shared" si="139"/>
        <v>0</v>
      </c>
      <c r="CQ46" s="160">
        <f t="shared" si="140"/>
        <v>0</v>
      </c>
      <c r="CR46" s="159">
        <f t="shared" si="141"/>
        <v>0</v>
      </c>
      <c r="CS46" s="48">
        <f t="shared" si="142"/>
        <v>0</v>
      </c>
      <c r="CT46" s="160">
        <f t="shared" si="143"/>
        <v>0</v>
      </c>
      <c r="CU46" s="159">
        <f t="shared" si="144"/>
        <v>0</v>
      </c>
      <c r="CV46" s="48">
        <f t="shared" si="145"/>
        <v>0</v>
      </c>
      <c r="CW46" s="160">
        <f t="shared" si="146"/>
        <v>0</v>
      </c>
    </row>
    <row r="47" spans="1:101" ht="19.5" customHeight="1">
      <c r="A47" s="41">
        <v>33</v>
      </c>
      <c r="B47" s="211"/>
      <c r="C47" s="42"/>
      <c r="D47" s="42">
        <v>1</v>
      </c>
      <c r="E47" s="44" t="e">
        <f>VLOOKUP(D47,'Formulas M'!$A$5:$V$29,G47+2,FALSE)</f>
        <v>#N/A</v>
      </c>
      <c r="F47" s="42"/>
      <c r="G47" s="42"/>
      <c r="H47" s="42"/>
      <c r="I47" s="45">
        <f>VLOOKUP(D47,'Formulas M'!$A$3:$Y$39,23,FALSE)</f>
        <v>0</v>
      </c>
      <c r="J47" s="45">
        <f>VLOOKUP(D47,'Formulas M'!$A$3:$Y$39,24,FALSE)</f>
        <v>0</v>
      </c>
      <c r="K47" s="45">
        <f>VLOOKUP(D47,'Formulas M'!$A$3:$Y$39,25,FALSE)</f>
        <v>0</v>
      </c>
      <c r="L47" s="46">
        <f t="shared" si="163"/>
        <v>0</v>
      </c>
      <c r="M47" s="214"/>
      <c r="N47" s="46">
        <f t="shared" si="164"/>
        <v>0</v>
      </c>
      <c r="O47" s="214"/>
      <c r="P47" s="46">
        <f t="shared" si="165"/>
        <v>0</v>
      </c>
      <c r="Q47" s="214"/>
      <c r="R47" s="153">
        <f t="shared" si="64"/>
        <v>0</v>
      </c>
      <c r="U47" s="159">
        <f t="shared" si="88"/>
        <v>0</v>
      </c>
      <c r="V47" s="48">
        <f t="shared" si="89"/>
        <v>0</v>
      </c>
      <c r="W47" s="160">
        <f t="shared" si="90"/>
        <v>0</v>
      </c>
      <c r="X47" s="154">
        <f t="shared" si="91"/>
        <v>0</v>
      </c>
      <c r="Y47" s="48">
        <f t="shared" si="92"/>
        <v>0</v>
      </c>
      <c r="Z47" s="48">
        <f t="shared" si="93"/>
        <v>0</v>
      </c>
      <c r="AA47" s="48">
        <f t="shared" si="94"/>
        <v>0</v>
      </c>
      <c r="AB47" s="48">
        <f t="shared" si="95"/>
        <v>0</v>
      </c>
      <c r="AC47" s="48">
        <f t="shared" si="96"/>
        <v>0</v>
      </c>
      <c r="AD47" s="48">
        <f t="shared" si="166"/>
        <v>0</v>
      </c>
      <c r="AE47" s="48">
        <f t="shared" si="97"/>
        <v>0</v>
      </c>
      <c r="AF47" s="48">
        <f t="shared" si="98"/>
        <v>0</v>
      </c>
      <c r="AG47" s="48">
        <f t="shared" si="99"/>
        <v>0</v>
      </c>
      <c r="AH47" s="48">
        <f t="shared" si="100"/>
        <v>0</v>
      </c>
      <c r="AI47" s="48">
        <f t="shared" si="101"/>
        <v>0</v>
      </c>
      <c r="AJ47" s="48">
        <f t="shared" si="102"/>
        <v>0</v>
      </c>
      <c r="AK47" s="48">
        <f t="shared" si="103"/>
        <v>0</v>
      </c>
      <c r="AL47" s="48">
        <f t="shared" si="104"/>
        <v>0</v>
      </c>
      <c r="AM47" s="48">
        <f t="shared" si="105"/>
        <v>0</v>
      </c>
      <c r="AN47" s="48">
        <f t="shared" si="106"/>
        <v>0</v>
      </c>
      <c r="AO47" s="48">
        <f t="shared" si="107"/>
        <v>0</v>
      </c>
      <c r="AP47" s="48">
        <f t="shared" si="108"/>
        <v>0</v>
      </c>
      <c r="AQ47" s="48">
        <f t="shared" si="109"/>
        <v>0</v>
      </c>
      <c r="AR47" s="48">
        <f t="shared" si="110"/>
        <v>0</v>
      </c>
      <c r="AS47" s="48">
        <f t="shared" si="111"/>
        <v>0</v>
      </c>
      <c r="AT47" s="48">
        <f t="shared" si="112"/>
        <v>0</v>
      </c>
      <c r="AU47" s="48">
        <f t="shared" si="113"/>
        <v>0</v>
      </c>
      <c r="AV47" s="48">
        <f t="shared" si="114"/>
        <v>0</v>
      </c>
      <c r="AW47" s="48">
        <f t="shared" si="115"/>
        <v>0</v>
      </c>
      <c r="AX47" s="149">
        <f t="shared" si="116"/>
        <v>0</v>
      </c>
      <c r="AZ47" s="151" t="str">
        <f>VLOOKUP(D47,'Formulas M'!$A$3:$AC$26,27,FALSE)</f>
        <v>Needle</v>
      </c>
      <c r="BA47" s="115" t="str">
        <f>VLOOKUP(D47,'Formulas M'!$A$3:$AD$26,28,FALSE)</f>
        <v>Bobbin</v>
      </c>
      <c r="BB47" s="123" t="str">
        <f>VLOOKUP(D47,'Formulas M'!$A$3:$AE$26,29,FALSE)</f>
        <v>Looper</v>
      </c>
      <c r="BC47" s="236"/>
      <c r="BD47" s="242"/>
      <c r="BE47" s="234" t="str">
        <f t="shared" si="29"/>
        <v> </v>
      </c>
      <c r="BF47" s="168" t="str">
        <f t="shared" si="66"/>
        <v> </v>
      </c>
      <c r="BG47" s="169">
        <f t="shared" si="167"/>
        <v>0</v>
      </c>
      <c r="BH47" s="170">
        <f t="shared" si="168"/>
        <v>0</v>
      </c>
      <c r="BI47" s="171">
        <f t="shared" si="169"/>
        <v>0</v>
      </c>
      <c r="BJ47" s="124">
        <f t="shared" si="160"/>
        <v>0</v>
      </c>
      <c r="BK47" s="119">
        <f t="shared" si="170"/>
        <v>0</v>
      </c>
      <c r="BL47" s="118" t="e">
        <f t="shared" si="118"/>
        <v>#N/A</v>
      </c>
      <c r="BM47" s="173">
        <f t="shared" si="171"/>
        <v>0</v>
      </c>
      <c r="BN47" s="135">
        <f t="shared" si="161"/>
        <v>0</v>
      </c>
      <c r="BO47" s="119">
        <f t="shared" si="172"/>
        <v>0</v>
      </c>
      <c r="BP47" s="118" t="e">
        <f t="shared" si="120"/>
        <v>#N/A</v>
      </c>
      <c r="BQ47" s="173">
        <f t="shared" si="173"/>
        <v>0</v>
      </c>
      <c r="BR47" s="135">
        <f t="shared" si="162"/>
        <v>0</v>
      </c>
      <c r="BS47" s="119">
        <f t="shared" si="174"/>
        <v>0</v>
      </c>
      <c r="BT47" s="118" t="e">
        <f t="shared" si="122"/>
        <v>#N/A</v>
      </c>
      <c r="BU47" s="172">
        <f t="shared" si="175"/>
        <v>0</v>
      </c>
      <c r="BZ47" s="159">
        <f t="shared" si="123"/>
        <v>0</v>
      </c>
      <c r="CA47" s="48">
        <f t="shared" si="124"/>
        <v>0</v>
      </c>
      <c r="CB47" s="160">
        <f t="shared" si="125"/>
        <v>0</v>
      </c>
      <c r="CC47" s="159">
        <f t="shared" si="126"/>
        <v>0</v>
      </c>
      <c r="CD47" s="48">
        <f t="shared" si="127"/>
        <v>0</v>
      </c>
      <c r="CE47" s="160">
        <f t="shared" si="128"/>
        <v>0</v>
      </c>
      <c r="CF47" s="159">
        <f t="shared" si="129"/>
        <v>0</v>
      </c>
      <c r="CG47" s="48">
        <f t="shared" si="130"/>
        <v>0</v>
      </c>
      <c r="CH47" s="160">
        <f t="shared" si="131"/>
        <v>0</v>
      </c>
      <c r="CI47" s="159">
        <f t="shared" si="132"/>
        <v>0</v>
      </c>
      <c r="CJ47" s="48">
        <f t="shared" si="133"/>
        <v>0</v>
      </c>
      <c r="CK47" s="160">
        <f t="shared" si="134"/>
        <v>0</v>
      </c>
      <c r="CL47" s="159">
        <f t="shared" si="135"/>
        <v>0</v>
      </c>
      <c r="CM47" s="48">
        <f t="shared" si="136"/>
        <v>0</v>
      </c>
      <c r="CN47" s="160">
        <f t="shared" si="137"/>
        <v>0</v>
      </c>
      <c r="CO47" s="159">
        <f t="shared" si="138"/>
        <v>0</v>
      </c>
      <c r="CP47" s="48">
        <f t="shared" si="139"/>
        <v>0</v>
      </c>
      <c r="CQ47" s="160">
        <f t="shared" si="140"/>
        <v>0</v>
      </c>
      <c r="CR47" s="159">
        <f t="shared" si="141"/>
        <v>0</v>
      </c>
      <c r="CS47" s="48">
        <f t="shared" si="142"/>
        <v>0</v>
      </c>
      <c r="CT47" s="160">
        <f t="shared" si="143"/>
        <v>0</v>
      </c>
      <c r="CU47" s="159">
        <f t="shared" si="144"/>
        <v>0</v>
      </c>
      <c r="CV47" s="48">
        <f t="shared" si="145"/>
        <v>0</v>
      </c>
      <c r="CW47" s="160">
        <f t="shared" si="146"/>
        <v>0</v>
      </c>
    </row>
    <row r="48" spans="1:101" ht="19.5" customHeight="1">
      <c r="A48" s="41">
        <v>34</v>
      </c>
      <c r="B48" s="211"/>
      <c r="C48" s="42"/>
      <c r="D48" s="42">
        <v>1</v>
      </c>
      <c r="E48" s="44" t="e">
        <f>VLOOKUP(D48,'Formulas M'!$A$5:$V$29,G48+2,FALSE)</f>
        <v>#N/A</v>
      </c>
      <c r="F48" s="42"/>
      <c r="G48" s="42"/>
      <c r="H48" s="42"/>
      <c r="I48" s="45">
        <f>VLOOKUP(D48,'Formulas M'!$A$3:$Y$39,23,FALSE)</f>
        <v>0</v>
      </c>
      <c r="J48" s="45">
        <f>VLOOKUP(D48,'Formulas M'!$A$3:$Y$39,24,FALSE)</f>
        <v>0</v>
      </c>
      <c r="K48" s="45">
        <f>VLOOKUP(D48,'Formulas M'!$A$3:$Y$39,25,FALSE)</f>
        <v>0</v>
      </c>
      <c r="L48" s="46">
        <f t="shared" si="163"/>
        <v>0</v>
      </c>
      <c r="M48" s="214"/>
      <c r="N48" s="46">
        <f t="shared" si="164"/>
        <v>0</v>
      </c>
      <c r="O48" s="214"/>
      <c r="P48" s="46">
        <f t="shared" si="165"/>
        <v>0</v>
      </c>
      <c r="Q48" s="214"/>
      <c r="R48" s="153">
        <f t="shared" si="64"/>
        <v>0</v>
      </c>
      <c r="U48" s="159">
        <f t="shared" si="88"/>
        <v>0</v>
      </c>
      <c r="V48" s="48">
        <f t="shared" si="89"/>
        <v>0</v>
      </c>
      <c r="W48" s="160">
        <f t="shared" si="90"/>
        <v>0</v>
      </c>
      <c r="X48" s="154">
        <f t="shared" si="91"/>
        <v>0</v>
      </c>
      <c r="Y48" s="48">
        <f t="shared" si="92"/>
        <v>0</v>
      </c>
      <c r="Z48" s="48">
        <f t="shared" si="93"/>
        <v>0</v>
      </c>
      <c r="AA48" s="48">
        <f t="shared" si="94"/>
        <v>0</v>
      </c>
      <c r="AB48" s="48">
        <f t="shared" si="95"/>
        <v>0</v>
      </c>
      <c r="AC48" s="48">
        <f t="shared" si="96"/>
        <v>0</v>
      </c>
      <c r="AD48" s="48">
        <f t="shared" si="166"/>
        <v>0</v>
      </c>
      <c r="AE48" s="48">
        <f t="shared" si="97"/>
        <v>0</v>
      </c>
      <c r="AF48" s="48">
        <f t="shared" si="98"/>
        <v>0</v>
      </c>
      <c r="AG48" s="48">
        <f t="shared" si="99"/>
        <v>0</v>
      </c>
      <c r="AH48" s="48">
        <f t="shared" si="100"/>
        <v>0</v>
      </c>
      <c r="AI48" s="48">
        <f t="shared" si="101"/>
        <v>0</v>
      </c>
      <c r="AJ48" s="48">
        <f t="shared" si="102"/>
        <v>0</v>
      </c>
      <c r="AK48" s="48">
        <f t="shared" si="103"/>
        <v>0</v>
      </c>
      <c r="AL48" s="48">
        <f t="shared" si="104"/>
        <v>0</v>
      </c>
      <c r="AM48" s="48">
        <f t="shared" si="105"/>
        <v>0</v>
      </c>
      <c r="AN48" s="48">
        <f t="shared" si="106"/>
        <v>0</v>
      </c>
      <c r="AO48" s="48">
        <f t="shared" si="107"/>
        <v>0</v>
      </c>
      <c r="AP48" s="48">
        <f t="shared" si="108"/>
        <v>0</v>
      </c>
      <c r="AQ48" s="48">
        <f t="shared" si="109"/>
        <v>0</v>
      </c>
      <c r="AR48" s="48">
        <f t="shared" si="110"/>
        <v>0</v>
      </c>
      <c r="AS48" s="48">
        <f t="shared" si="111"/>
        <v>0</v>
      </c>
      <c r="AT48" s="48">
        <f t="shared" si="112"/>
        <v>0</v>
      </c>
      <c r="AU48" s="48">
        <f t="shared" si="113"/>
        <v>0</v>
      </c>
      <c r="AV48" s="48">
        <f t="shared" si="114"/>
        <v>0</v>
      </c>
      <c r="AW48" s="48">
        <f t="shared" si="115"/>
        <v>0</v>
      </c>
      <c r="AX48" s="149">
        <f t="shared" si="116"/>
        <v>0</v>
      </c>
      <c r="AZ48" s="151" t="str">
        <f>VLOOKUP(D48,'Formulas M'!$A$3:$AC$26,27,FALSE)</f>
        <v>Needle</v>
      </c>
      <c r="BA48" s="115" t="str">
        <f>VLOOKUP(D48,'Formulas M'!$A$3:$AD$26,28,FALSE)</f>
        <v>Bobbin</v>
      </c>
      <c r="BB48" s="123" t="str">
        <f>VLOOKUP(D48,'Formulas M'!$A$3:$AE$26,29,FALSE)</f>
        <v>Looper</v>
      </c>
      <c r="BC48" s="236"/>
      <c r="BD48" s="242"/>
      <c r="BE48" s="234" t="str">
        <f t="shared" si="29"/>
        <v> </v>
      </c>
      <c r="BF48" s="168" t="str">
        <f t="shared" si="66"/>
        <v> </v>
      </c>
      <c r="BG48" s="169">
        <f t="shared" si="167"/>
        <v>0</v>
      </c>
      <c r="BH48" s="170">
        <f t="shared" si="168"/>
        <v>0</v>
      </c>
      <c r="BI48" s="171">
        <f t="shared" si="169"/>
        <v>0</v>
      </c>
      <c r="BJ48" s="124">
        <f t="shared" si="160"/>
        <v>0</v>
      </c>
      <c r="BK48" s="119">
        <f t="shared" si="170"/>
        <v>0</v>
      </c>
      <c r="BL48" s="118" t="e">
        <f t="shared" si="118"/>
        <v>#N/A</v>
      </c>
      <c r="BM48" s="173">
        <f t="shared" si="171"/>
        <v>0</v>
      </c>
      <c r="BN48" s="135">
        <f t="shared" si="161"/>
        <v>0</v>
      </c>
      <c r="BO48" s="119">
        <f t="shared" si="172"/>
        <v>0</v>
      </c>
      <c r="BP48" s="118" t="e">
        <f t="shared" si="120"/>
        <v>#N/A</v>
      </c>
      <c r="BQ48" s="173">
        <f t="shared" si="173"/>
        <v>0</v>
      </c>
      <c r="BR48" s="135">
        <f t="shared" si="162"/>
        <v>0</v>
      </c>
      <c r="BS48" s="119">
        <f t="shared" si="174"/>
        <v>0</v>
      </c>
      <c r="BT48" s="118" t="e">
        <f t="shared" si="122"/>
        <v>#N/A</v>
      </c>
      <c r="BU48" s="172">
        <f t="shared" si="175"/>
        <v>0</v>
      </c>
      <c r="BZ48" s="159">
        <f t="shared" si="123"/>
        <v>0</v>
      </c>
      <c r="CA48" s="48">
        <f t="shared" si="124"/>
        <v>0</v>
      </c>
      <c r="CB48" s="160">
        <f t="shared" si="125"/>
        <v>0</v>
      </c>
      <c r="CC48" s="159">
        <f t="shared" si="126"/>
        <v>0</v>
      </c>
      <c r="CD48" s="48">
        <f t="shared" si="127"/>
        <v>0</v>
      </c>
      <c r="CE48" s="160">
        <f t="shared" si="128"/>
        <v>0</v>
      </c>
      <c r="CF48" s="159">
        <f t="shared" si="129"/>
        <v>0</v>
      </c>
      <c r="CG48" s="48">
        <f t="shared" si="130"/>
        <v>0</v>
      </c>
      <c r="CH48" s="160">
        <f t="shared" si="131"/>
        <v>0</v>
      </c>
      <c r="CI48" s="159">
        <f t="shared" si="132"/>
        <v>0</v>
      </c>
      <c r="CJ48" s="48">
        <f t="shared" si="133"/>
        <v>0</v>
      </c>
      <c r="CK48" s="160">
        <f t="shared" si="134"/>
        <v>0</v>
      </c>
      <c r="CL48" s="159">
        <f t="shared" si="135"/>
        <v>0</v>
      </c>
      <c r="CM48" s="48">
        <f t="shared" si="136"/>
        <v>0</v>
      </c>
      <c r="CN48" s="160">
        <f t="shared" si="137"/>
        <v>0</v>
      </c>
      <c r="CO48" s="159">
        <f t="shared" si="138"/>
        <v>0</v>
      </c>
      <c r="CP48" s="48">
        <f t="shared" si="139"/>
        <v>0</v>
      </c>
      <c r="CQ48" s="160">
        <f t="shared" si="140"/>
        <v>0</v>
      </c>
      <c r="CR48" s="159">
        <f t="shared" si="141"/>
        <v>0</v>
      </c>
      <c r="CS48" s="48">
        <f t="shared" si="142"/>
        <v>0</v>
      </c>
      <c r="CT48" s="160">
        <f t="shared" si="143"/>
        <v>0</v>
      </c>
      <c r="CU48" s="159">
        <f t="shared" si="144"/>
        <v>0</v>
      </c>
      <c r="CV48" s="48">
        <f t="shared" si="145"/>
        <v>0</v>
      </c>
      <c r="CW48" s="160">
        <f t="shared" si="146"/>
        <v>0</v>
      </c>
    </row>
    <row r="49" spans="1:101" ht="19.5" customHeight="1" thickBot="1">
      <c r="A49" s="41">
        <v>35</v>
      </c>
      <c r="B49" s="211"/>
      <c r="C49" s="42"/>
      <c r="D49" s="42">
        <v>1</v>
      </c>
      <c r="E49" s="44" t="e">
        <f>VLOOKUP(D49,'Formulas M'!$A$5:$V$29,G49+2,FALSE)</f>
        <v>#N/A</v>
      </c>
      <c r="F49" s="42"/>
      <c r="G49" s="42"/>
      <c r="H49" s="42"/>
      <c r="I49" s="45">
        <f>VLOOKUP(D49,'Formulas M'!$A$3:$Y$39,23,FALSE)</f>
        <v>0</v>
      </c>
      <c r="J49" s="45">
        <f>VLOOKUP(D49,'Formulas M'!$A$3:$Y$39,24,FALSE)</f>
        <v>0</v>
      </c>
      <c r="K49" s="45">
        <f>VLOOKUP(D49,'Formulas M'!$A$3:$Y$39,25,FALSE)</f>
        <v>0</v>
      </c>
      <c r="L49" s="46">
        <f>IF(ISERROR(I49*R49),0,(I49*R49))</f>
        <v>0</v>
      </c>
      <c r="M49" s="214"/>
      <c r="N49" s="46">
        <f>IF(ISERROR(J49*R49),0,(J49*R49))</f>
        <v>0</v>
      </c>
      <c r="O49" s="47"/>
      <c r="P49" s="46">
        <f>IF(ISERROR(K49*R49),0,(K49*R49))</f>
        <v>0</v>
      </c>
      <c r="Q49" s="214"/>
      <c r="R49" s="153">
        <f t="shared" si="64"/>
        <v>0</v>
      </c>
      <c r="U49" s="159">
        <f t="shared" si="88"/>
        <v>0</v>
      </c>
      <c r="V49" s="48">
        <f t="shared" si="89"/>
        <v>0</v>
      </c>
      <c r="W49" s="160">
        <f t="shared" si="90"/>
        <v>0</v>
      </c>
      <c r="X49" s="154">
        <f t="shared" si="91"/>
        <v>0</v>
      </c>
      <c r="Y49" s="48">
        <f t="shared" si="92"/>
        <v>0</v>
      </c>
      <c r="Z49" s="48">
        <f t="shared" si="93"/>
        <v>0</v>
      </c>
      <c r="AA49" s="48">
        <f t="shared" si="94"/>
        <v>0</v>
      </c>
      <c r="AB49" s="48">
        <f t="shared" si="95"/>
        <v>0</v>
      </c>
      <c r="AC49" s="48">
        <f t="shared" si="96"/>
        <v>0</v>
      </c>
      <c r="AD49" s="48">
        <f t="shared" si="166"/>
        <v>0</v>
      </c>
      <c r="AE49" s="48">
        <f t="shared" si="97"/>
        <v>0</v>
      </c>
      <c r="AF49" s="48">
        <f t="shared" si="98"/>
        <v>0</v>
      </c>
      <c r="AG49" s="48">
        <f t="shared" si="99"/>
        <v>0</v>
      </c>
      <c r="AH49" s="48">
        <f t="shared" si="100"/>
        <v>0</v>
      </c>
      <c r="AI49" s="48">
        <f t="shared" si="101"/>
        <v>0</v>
      </c>
      <c r="AJ49" s="48">
        <f t="shared" si="102"/>
        <v>0</v>
      </c>
      <c r="AK49" s="48">
        <f t="shared" si="103"/>
        <v>0</v>
      </c>
      <c r="AL49" s="48">
        <f t="shared" si="104"/>
        <v>0</v>
      </c>
      <c r="AM49" s="48">
        <f t="shared" si="105"/>
        <v>0</v>
      </c>
      <c r="AN49" s="48">
        <f t="shared" si="106"/>
        <v>0</v>
      </c>
      <c r="AO49" s="48">
        <f t="shared" si="107"/>
        <v>0</v>
      </c>
      <c r="AP49" s="48">
        <f t="shared" si="108"/>
        <v>0</v>
      </c>
      <c r="AQ49" s="48">
        <f t="shared" si="109"/>
        <v>0</v>
      </c>
      <c r="AR49" s="48">
        <f t="shared" si="110"/>
        <v>0</v>
      </c>
      <c r="AS49" s="48">
        <f t="shared" si="111"/>
        <v>0</v>
      </c>
      <c r="AT49" s="48">
        <f t="shared" si="112"/>
        <v>0</v>
      </c>
      <c r="AU49" s="48">
        <f t="shared" si="113"/>
        <v>0</v>
      </c>
      <c r="AV49" s="48">
        <f t="shared" si="114"/>
        <v>0</v>
      </c>
      <c r="AW49" s="48">
        <f t="shared" si="115"/>
        <v>0</v>
      </c>
      <c r="AX49" s="149">
        <f t="shared" si="116"/>
        <v>0</v>
      </c>
      <c r="AZ49" s="151" t="str">
        <f>VLOOKUP(D49,'Formulas M'!$A$3:$AC$26,27,FALSE)</f>
        <v>Needle</v>
      </c>
      <c r="BA49" s="115" t="str">
        <f>VLOOKUP(D49,'Formulas M'!$A$3:$AD$26,28,FALSE)</f>
        <v>Bobbin</v>
      </c>
      <c r="BB49" s="123" t="str">
        <f>VLOOKUP(D49,'Formulas M'!$A$3:$AE$26,29,FALSE)</f>
        <v>Looper</v>
      </c>
      <c r="BC49" s="237"/>
      <c r="BD49" s="242"/>
      <c r="BE49" s="234" t="str">
        <f t="shared" si="29"/>
        <v> </v>
      </c>
      <c r="BF49" s="168" t="str">
        <f t="shared" si="66"/>
        <v> </v>
      </c>
      <c r="BG49" s="169">
        <f>IF(ISERROR(BF49*AZ49),0,BF49*AZ49)</f>
        <v>0</v>
      </c>
      <c r="BH49" s="170">
        <f>IF(ISERROR(BF49*BA49),0,BF49*BA49)</f>
        <v>0</v>
      </c>
      <c r="BI49" s="171">
        <f>IF(ISERROR(BF49*BB49),0,BF49*BB49)</f>
        <v>0</v>
      </c>
      <c r="BJ49" s="124">
        <f>IF(ISERROR($C$64*L49),0,($C$64*L49))</f>
        <v>0</v>
      </c>
      <c r="BK49" s="119">
        <f>M49</f>
        <v>0</v>
      </c>
      <c r="BL49" s="118" t="e">
        <f t="shared" si="118"/>
        <v>#N/A</v>
      </c>
      <c r="BM49" s="173">
        <f>IF(ISERROR(BJ49/BL49),0,(BJ49/BL49))</f>
        <v>0</v>
      </c>
      <c r="BN49" s="135">
        <f>IF(ISERROR($C$64*N49),0,($C$64*N49))</f>
        <v>0</v>
      </c>
      <c r="BO49" s="119">
        <f>O49</f>
        <v>0</v>
      </c>
      <c r="BP49" s="118" t="e">
        <f t="shared" si="120"/>
        <v>#N/A</v>
      </c>
      <c r="BQ49" s="173">
        <f>IF(ISERROR(BN49/BP49),0,(BN49/BP49))</f>
        <v>0</v>
      </c>
      <c r="BR49" s="135">
        <f>IF(ISERROR($C$64*P49),0,($C$64*P49))</f>
        <v>0</v>
      </c>
      <c r="BS49" s="119">
        <f>Q49</f>
        <v>0</v>
      </c>
      <c r="BT49" s="118" t="e">
        <f t="shared" si="122"/>
        <v>#N/A</v>
      </c>
      <c r="BU49" s="172">
        <f>IF(ISERROR(BR49/BT49),0,(BR49/BT49))</f>
        <v>0</v>
      </c>
      <c r="BZ49" s="159">
        <f t="shared" si="123"/>
        <v>0</v>
      </c>
      <c r="CA49" s="48">
        <f t="shared" si="124"/>
        <v>0</v>
      </c>
      <c r="CB49" s="160">
        <f t="shared" si="125"/>
        <v>0</v>
      </c>
      <c r="CC49" s="159">
        <f t="shared" si="126"/>
        <v>0</v>
      </c>
      <c r="CD49" s="48">
        <f t="shared" si="127"/>
        <v>0</v>
      </c>
      <c r="CE49" s="160">
        <f t="shared" si="128"/>
        <v>0</v>
      </c>
      <c r="CF49" s="159">
        <f t="shared" si="129"/>
        <v>0</v>
      </c>
      <c r="CG49" s="48">
        <f t="shared" si="130"/>
        <v>0</v>
      </c>
      <c r="CH49" s="160">
        <f t="shared" si="131"/>
        <v>0</v>
      </c>
      <c r="CI49" s="159">
        <f t="shared" si="132"/>
        <v>0</v>
      </c>
      <c r="CJ49" s="48">
        <f t="shared" si="133"/>
        <v>0</v>
      </c>
      <c r="CK49" s="160">
        <f t="shared" si="134"/>
        <v>0</v>
      </c>
      <c r="CL49" s="159">
        <f t="shared" si="135"/>
        <v>0</v>
      </c>
      <c r="CM49" s="48">
        <f t="shared" si="136"/>
        <v>0</v>
      </c>
      <c r="CN49" s="160">
        <f t="shared" si="137"/>
        <v>0</v>
      </c>
      <c r="CO49" s="159">
        <f t="shared" si="138"/>
        <v>0</v>
      </c>
      <c r="CP49" s="48">
        <f t="shared" si="139"/>
        <v>0</v>
      </c>
      <c r="CQ49" s="160">
        <f t="shared" si="140"/>
        <v>0</v>
      </c>
      <c r="CR49" s="159">
        <f t="shared" si="141"/>
        <v>0</v>
      </c>
      <c r="CS49" s="48">
        <f t="shared" si="142"/>
        <v>0</v>
      </c>
      <c r="CT49" s="160">
        <f t="shared" si="143"/>
        <v>0</v>
      </c>
      <c r="CU49" s="159">
        <f t="shared" si="144"/>
        <v>0</v>
      </c>
      <c r="CV49" s="48">
        <f t="shared" si="145"/>
        <v>0</v>
      </c>
      <c r="CW49" s="160">
        <f t="shared" si="146"/>
        <v>0</v>
      </c>
    </row>
    <row r="50" spans="1:101" ht="19.5" customHeight="1" hidden="1">
      <c r="A50" s="41">
        <v>40</v>
      </c>
      <c r="B50" s="49"/>
      <c r="C50" s="42"/>
      <c r="D50" s="42">
        <v>1</v>
      </c>
      <c r="E50" s="44" t="e">
        <f>VLOOKUP(D50,'Formulas M'!$A$6:$V$29,G50+2,FALSE)</f>
        <v>#N/A</v>
      </c>
      <c r="F50" s="42"/>
      <c r="G50" s="42"/>
      <c r="H50" s="113"/>
      <c r="I50" s="45">
        <f>VLOOKUP(D50,'Formulas M'!$A$3:$Y$27,23,FALSE)</f>
        <v>0</v>
      </c>
      <c r="J50" s="45">
        <f>VLOOKUP(D50,'Formulas M'!$A$3:$Y$27,24,FALSE)</f>
        <v>0</v>
      </c>
      <c r="K50" s="45">
        <f>VLOOKUP(D50,'Formulas M'!$A$3:$Y$27,25,FALSE)</f>
        <v>0</v>
      </c>
      <c r="L50" s="46">
        <f aca="true" t="shared" si="176" ref="L50:L60">IF(ISERROR(I50*R50),0,(I50*R50))</f>
        <v>0</v>
      </c>
      <c r="M50" s="47"/>
      <c r="N50" s="46">
        <f aca="true" t="shared" si="177" ref="N50:N60">IF(ISERROR(J50*R50),0,(J50*R50))</f>
        <v>0</v>
      </c>
      <c r="O50" s="47"/>
      <c r="P50" s="46">
        <f aca="true" t="shared" si="178" ref="P50:P60">IF(ISERROR(K50*R50),0,(K50*R50))</f>
        <v>0</v>
      </c>
      <c r="Q50" s="164"/>
      <c r="R50" s="166">
        <f>IF(ISERROR(((#REF!/36)*E50)*F50),0,((#REF!/36)*E50)*F50)</f>
        <v>0</v>
      </c>
      <c r="U50" s="159">
        <f t="shared" si="88"/>
        <v>0</v>
      </c>
      <c r="V50" s="48">
        <f t="shared" si="89"/>
        <v>0</v>
      </c>
      <c r="W50" s="160">
        <f t="shared" si="90"/>
        <v>0</v>
      </c>
      <c r="X50" s="154">
        <f t="shared" si="91"/>
        <v>0</v>
      </c>
      <c r="Y50" s="48">
        <f t="shared" si="92"/>
        <v>0</v>
      </c>
      <c r="Z50" s="48">
        <f t="shared" si="93"/>
        <v>0</v>
      </c>
      <c r="AA50" s="48">
        <f t="shared" si="94"/>
        <v>0</v>
      </c>
      <c r="AB50" s="48">
        <f t="shared" si="95"/>
        <v>0</v>
      </c>
      <c r="AC50" s="48">
        <f t="shared" si="96"/>
        <v>0</v>
      </c>
      <c r="AD50" s="48">
        <f t="shared" si="166"/>
        <v>0</v>
      </c>
      <c r="AE50" s="48">
        <f t="shared" si="97"/>
        <v>0</v>
      </c>
      <c r="AF50" s="48">
        <f t="shared" si="98"/>
        <v>0</v>
      </c>
      <c r="AG50" s="48">
        <f t="shared" si="99"/>
        <v>0</v>
      </c>
      <c r="AH50" s="48">
        <f t="shared" si="100"/>
        <v>0</v>
      </c>
      <c r="AI50" s="48">
        <f t="shared" si="101"/>
        <v>0</v>
      </c>
      <c r="AJ50" s="48">
        <f t="shared" si="102"/>
        <v>0</v>
      </c>
      <c r="AK50" s="48">
        <f t="shared" si="103"/>
        <v>0</v>
      </c>
      <c r="AL50" s="48">
        <f t="shared" si="104"/>
        <v>0</v>
      </c>
      <c r="AM50" s="48">
        <f t="shared" si="105"/>
        <v>0</v>
      </c>
      <c r="AN50" s="48">
        <f t="shared" si="106"/>
        <v>0</v>
      </c>
      <c r="AO50" s="48">
        <f t="shared" si="107"/>
        <v>0</v>
      </c>
      <c r="AP50" s="48">
        <f t="shared" si="108"/>
        <v>0</v>
      </c>
      <c r="AQ50" s="48">
        <f t="shared" si="109"/>
        <v>0</v>
      </c>
      <c r="AR50" s="48">
        <f t="shared" si="110"/>
        <v>0</v>
      </c>
      <c r="AS50" s="48">
        <f t="shared" si="111"/>
        <v>0</v>
      </c>
      <c r="AT50" s="48">
        <f t="shared" si="112"/>
        <v>0</v>
      </c>
      <c r="AU50" s="48">
        <f t="shared" si="113"/>
        <v>0</v>
      </c>
      <c r="AV50" s="48">
        <f t="shared" si="114"/>
        <v>0</v>
      </c>
      <c r="AW50" s="48">
        <f t="shared" si="115"/>
        <v>0</v>
      </c>
      <c r="AX50" s="149">
        <f t="shared" si="116"/>
        <v>0</v>
      </c>
      <c r="AZ50" s="31"/>
      <c r="BA50" s="32"/>
      <c r="BB50" s="33"/>
      <c r="BC50" s="247">
        <v>5000</v>
      </c>
      <c r="BD50" s="243"/>
      <c r="BE50" s="125"/>
      <c r="BF50" s="126"/>
      <c r="BG50" s="130"/>
      <c r="BH50" s="130"/>
      <c r="BI50" s="136">
        <f t="shared" si="153"/>
        <v>0</v>
      </c>
      <c r="BJ50" s="139"/>
      <c r="BK50" s="139"/>
      <c r="BL50" s="139"/>
      <c r="BM50" s="174"/>
      <c r="BN50" s="139"/>
      <c r="BO50" s="139"/>
      <c r="BP50" s="139"/>
      <c r="BQ50" s="174"/>
      <c r="BR50" s="139"/>
      <c r="BS50" s="139"/>
      <c r="BT50" s="139"/>
      <c r="BU50" s="177"/>
      <c r="BZ50" s="159">
        <f aca="true" t="shared" si="179" ref="BZ50:BZ60">IF($M50=$B$71,$L50,0)</f>
        <v>0</v>
      </c>
      <c r="CA50" s="48">
        <f aca="true" t="shared" si="180" ref="CA50:CA60">IF($O50=$B$71,$N50,0)</f>
        <v>0</v>
      </c>
      <c r="CB50" s="160">
        <f aca="true" t="shared" si="181" ref="CB50:CB60">IF($Q50=$B$71,$P50,0)</f>
        <v>0</v>
      </c>
      <c r="CC50" s="159">
        <f aca="true" t="shared" si="182" ref="CC50:CC60">IF($M50=$B$71,$L50,0)</f>
        <v>0</v>
      </c>
      <c r="CD50" s="48">
        <f aca="true" t="shared" si="183" ref="CD50:CD60">IF($O50=$B$71,$N50,0)</f>
        <v>0</v>
      </c>
      <c r="CE50" s="160">
        <f aca="true" t="shared" si="184" ref="CE50:CE60">IF($Q50=$B$71,$P50,0)</f>
        <v>0</v>
      </c>
      <c r="CF50" s="159">
        <f aca="true" t="shared" si="185" ref="CF50:CF60">IF($M50=$B$71,$L50,0)</f>
        <v>0</v>
      </c>
      <c r="CG50" s="48">
        <f aca="true" t="shared" si="186" ref="CG50:CG60">IF($O50=$B$71,$N50,0)</f>
        <v>0</v>
      </c>
      <c r="CH50" s="160">
        <f aca="true" t="shared" si="187" ref="CH50:CH60">IF($Q50=$B$71,$P50,0)</f>
        <v>0</v>
      </c>
      <c r="CI50" s="159">
        <f aca="true" t="shared" si="188" ref="CI50:CI60">IF($M50=$B$71,$L50,0)</f>
        <v>0</v>
      </c>
      <c r="CJ50" s="48">
        <f aca="true" t="shared" si="189" ref="CJ50:CJ60">IF($O50=$B$71,$N50,0)</f>
        <v>0</v>
      </c>
      <c r="CK50" s="160">
        <f aca="true" t="shared" si="190" ref="CK50:CK60">IF($Q50=$B$71,$P50,0)</f>
        <v>0</v>
      </c>
      <c r="CL50" s="159">
        <f aca="true" t="shared" si="191" ref="CL50:CL60">IF($M50=$B$71,$L50,0)</f>
        <v>0</v>
      </c>
      <c r="CM50" s="48">
        <f aca="true" t="shared" si="192" ref="CM50:CM60">IF($O50=$B$71,$N50,0)</f>
        <v>0</v>
      </c>
      <c r="CN50" s="160">
        <f aca="true" t="shared" si="193" ref="CN50:CN60">IF($Q50=$B$71,$P50,0)</f>
        <v>0</v>
      </c>
      <c r="CO50" s="159">
        <f aca="true" t="shared" si="194" ref="CO50:CO60">IF($M50=$B$71,$L50,0)</f>
        <v>0</v>
      </c>
      <c r="CP50" s="48">
        <f aca="true" t="shared" si="195" ref="CP50:CP60">IF($O50=$B$71,$N50,0)</f>
        <v>0</v>
      </c>
      <c r="CQ50" s="160">
        <f aca="true" t="shared" si="196" ref="CQ50:CQ60">IF($Q50=$B$71,$P50,0)</f>
        <v>0</v>
      </c>
      <c r="CR50" s="159">
        <f aca="true" t="shared" si="197" ref="CR50:CR60">IF($M50=$B$71,$L50,0)</f>
        <v>0</v>
      </c>
      <c r="CS50" s="48">
        <f aca="true" t="shared" si="198" ref="CS50:CS60">IF($O50=$B$71,$N50,0)</f>
        <v>0</v>
      </c>
      <c r="CT50" s="160">
        <f aca="true" t="shared" si="199" ref="CT50:CT60">IF($Q50=$B$71,$P50,0)</f>
        <v>0</v>
      </c>
      <c r="CU50" s="159">
        <f aca="true" t="shared" si="200" ref="CU50:CU60">IF($M50=$B$71,$L50,0)</f>
        <v>0</v>
      </c>
      <c r="CV50" s="48">
        <f aca="true" t="shared" si="201" ref="CV50:CV60">IF($O50=$B$71,$N50,0)</f>
        <v>0</v>
      </c>
      <c r="CW50" s="160">
        <f aca="true" t="shared" si="202" ref="CW50:CW60">IF($Q50=$B$71,$P50,0)</f>
        <v>0</v>
      </c>
    </row>
    <row r="51" spans="1:101" ht="19.5" customHeight="1" hidden="1">
      <c r="A51" s="41">
        <v>41</v>
      </c>
      <c r="B51" s="50"/>
      <c r="C51" s="42"/>
      <c r="D51" s="42">
        <v>1</v>
      </c>
      <c r="E51" s="44" t="e">
        <f>VLOOKUP(D51,'Formulas M'!$A$6:$V$29,G51+2,FALSE)</f>
        <v>#N/A</v>
      </c>
      <c r="F51" s="42"/>
      <c r="G51" s="42"/>
      <c r="H51" s="113"/>
      <c r="I51" s="45">
        <f>VLOOKUP(D51,'Formulas M'!$A$3:$Y$27,23,FALSE)</f>
        <v>0</v>
      </c>
      <c r="J51" s="45">
        <f>VLOOKUP(D51,'Formulas M'!$A$3:$Y$27,24,FALSE)</f>
        <v>0</v>
      </c>
      <c r="K51" s="45">
        <f>VLOOKUP(D51,'Formulas M'!$A$3:$Y$27,25,FALSE)</f>
        <v>0</v>
      </c>
      <c r="L51" s="46">
        <f t="shared" si="176"/>
        <v>0</v>
      </c>
      <c r="M51" s="47"/>
      <c r="N51" s="46">
        <f t="shared" si="177"/>
        <v>0</v>
      </c>
      <c r="O51" s="47"/>
      <c r="P51" s="46">
        <f t="shared" si="178"/>
        <v>0</v>
      </c>
      <c r="Q51" s="164"/>
      <c r="R51" s="153">
        <f>IF(ISERROR(((#REF!/36)*E51)*F51),0,((#REF!/36)*E51)*F51)</f>
        <v>0</v>
      </c>
      <c r="U51" s="159">
        <f t="shared" si="88"/>
        <v>0</v>
      </c>
      <c r="V51" s="48">
        <f t="shared" si="89"/>
        <v>0</v>
      </c>
      <c r="W51" s="160">
        <f t="shared" si="90"/>
        <v>0</v>
      </c>
      <c r="X51" s="154">
        <f t="shared" si="91"/>
        <v>0</v>
      </c>
      <c r="Y51" s="48">
        <f t="shared" si="92"/>
        <v>0</v>
      </c>
      <c r="Z51" s="48">
        <f t="shared" si="93"/>
        <v>0</v>
      </c>
      <c r="AA51" s="48">
        <f t="shared" si="94"/>
        <v>0</v>
      </c>
      <c r="AB51" s="48">
        <f t="shared" si="95"/>
        <v>0</v>
      </c>
      <c r="AC51" s="48">
        <f t="shared" si="96"/>
        <v>0</v>
      </c>
      <c r="AD51" s="48">
        <f t="shared" si="166"/>
        <v>0</v>
      </c>
      <c r="AE51" s="48">
        <f t="shared" si="97"/>
        <v>0</v>
      </c>
      <c r="AF51" s="48">
        <f t="shared" si="98"/>
        <v>0</v>
      </c>
      <c r="AG51" s="48">
        <f t="shared" si="99"/>
        <v>0</v>
      </c>
      <c r="AH51" s="48">
        <f t="shared" si="100"/>
        <v>0</v>
      </c>
      <c r="AI51" s="48">
        <f t="shared" si="101"/>
        <v>0</v>
      </c>
      <c r="AJ51" s="48">
        <f t="shared" si="102"/>
        <v>0</v>
      </c>
      <c r="AK51" s="48">
        <f t="shared" si="103"/>
        <v>0</v>
      </c>
      <c r="AL51" s="48">
        <f t="shared" si="104"/>
        <v>0</v>
      </c>
      <c r="AM51" s="48">
        <f t="shared" si="105"/>
        <v>0</v>
      </c>
      <c r="AN51" s="48">
        <f t="shared" si="106"/>
        <v>0</v>
      </c>
      <c r="AO51" s="48">
        <f t="shared" si="107"/>
        <v>0</v>
      </c>
      <c r="AP51" s="48">
        <f t="shared" si="108"/>
        <v>0</v>
      </c>
      <c r="AQ51" s="48">
        <f t="shared" si="109"/>
        <v>0</v>
      </c>
      <c r="AR51" s="48">
        <f t="shared" si="110"/>
        <v>0</v>
      </c>
      <c r="AS51" s="48">
        <f t="shared" si="111"/>
        <v>0</v>
      </c>
      <c r="AT51" s="48">
        <f t="shared" si="112"/>
        <v>0</v>
      </c>
      <c r="AU51" s="48">
        <f t="shared" si="113"/>
        <v>0</v>
      </c>
      <c r="AV51" s="48">
        <f t="shared" si="114"/>
        <v>0</v>
      </c>
      <c r="AW51" s="48">
        <f t="shared" si="115"/>
        <v>0</v>
      </c>
      <c r="AX51" s="149">
        <f t="shared" si="116"/>
        <v>0</v>
      </c>
      <c r="AZ51" s="31"/>
      <c r="BA51" s="32"/>
      <c r="BB51" s="33"/>
      <c r="BC51" s="248"/>
      <c r="BE51" s="239"/>
      <c r="BF51" s="32"/>
      <c r="BG51" s="117"/>
      <c r="BH51" s="117"/>
      <c r="BI51" s="136">
        <f t="shared" si="153"/>
        <v>0</v>
      </c>
      <c r="BJ51" s="119"/>
      <c r="BK51" s="119"/>
      <c r="BL51" s="119"/>
      <c r="BM51" s="175"/>
      <c r="BN51" s="119"/>
      <c r="BO51" s="119"/>
      <c r="BP51" s="119"/>
      <c r="BQ51" s="175"/>
      <c r="BR51" s="119"/>
      <c r="BS51" s="119"/>
      <c r="BT51" s="119"/>
      <c r="BU51" s="178"/>
      <c r="BZ51" s="159">
        <f t="shared" si="179"/>
        <v>0</v>
      </c>
      <c r="CA51" s="48">
        <f t="shared" si="180"/>
        <v>0</v>
      </c>
      <c r="CB51" s="160">
        <f t="shared" si="181"/>
        <v>0</v>
      </c>
      <c r="CC51" s="159">
        <f t="shared" si="182"/>
        <v>0</v>
      </c>
      <c r="CD51" s="48">
        <f t="shared" si="183"/>
        <v>0</v>
      </c>
      <c r="CE51" s="160">
        <f t="shared" si="184"/>
        <v>0</v>
      </c>
      <c r="CF51" s="159">
        <f t="shared" si="185"/>
        <v>0</v>
      </c>
      <c r="CG51" s="48">
        <f t="shared" si="186"/>
        <v>0</v>
      </c>
      <c r="CH51" s="160">
        <f t="shared" si="187"/>
        <v>0</v>
      </c>
      <c r="CI51" s="159">
        <f t="shared" si="188"/>
        <v>0</v>
      </c>
      <c r="CJ51" s="48">
        <f t="shared" si="189"/>
        <v>0</v>
      </c>
      <c r="CK51" s="160">
        <f t="shared" si="190"/>
        <v>0</v>
      </c>
      <c r="CL51" s="159">
        <f t="shared" si="191"/>
        <v>0</v>
      </c>
      <c r="CM51" s="48">
        <f t="shared" si="192"/>
        <v>0</v>
      </c>
      <c r="CN51" s="160">
        <f t="shared" si="193"/>
        <v>0</v>
      </c>
      <c r="CO51" s="159">
        <f t="shared" si="194"/>
        <v>0</v>
      </c>
      <c r="CP51" s="48">
        <f t="shared" si="195"/>
        <v>0</v>
      </c>
      <c r="CQ51" s="160">
        <f t="shared" si="196"/>
        <v>0</v>
      </c>
      <c r="CR51" s="159">
        <f t="shared" si="197"/>
        <v>0</v>
      </c>
      <c r="CS51" s="48">
        <f t="shared" si="198"/>
        <v>0</v>
      </c>
      <c r="CT51" s="160">
        <f t="shared" si="199"/>
        <v>0</v>
      </c>
      <c r="CU51" s="159">
        <f t="shared" si="200"/>
        <v>0</v>
      </c>
      <c r="CV51" s="48">
        <f t="shared" si="201"/>
        <v>0</v>
      </c>
      <c r="CW51" s="160">
        <f t="shared" si="202"/>
        <v>0</v>
      </c>
    </row>
    <row r="52" spans="1:101" ht="19.5" customHeight="1" hidden="1">
      <c r="A52" s="41">
        <v>42</v>
      </c>
      <c r="B52" s="49"/>
      <c r="C52" s="42"/>
      <c r="D52" s="42">
        <v>1</v>
      </c>
      <c r="E52" s="44" t="e">
        <f>VLOOKUP(D52,'Formulas M'!$A$6:$V$29,G52+2,FALSE)</f>
        <v>#N/A</v>
      </c>
      <c r="F52" s="42"/>
      <c r="G52" s="42"/>
      <c r="H52" s="113"/>
      <c r="I52" s="45">
        <f>VLOOKUP(D52,'Formulas M'!$A$3:$Y$27,23,FALSE)</f>
        <v>0</v>
      </c>
      <c r="J52" s="45">
        <f>VLOOKUP(D52,'Formulas M'!$A$3:$Y$27,24,FALSE)</f>
        <v>0</v>
      </c>
      <c r="K52" s="45">
        <f>VLOOKUP(D52,'Formulas M'!$A$3:$Y$27,25,FALSE)</f>
        <v>0</v>
      </c>
      <c r="L52" s="46">
        <f t="shared" si="176"/>
        <v>0</v>
      </c>
      <c r="M52" s="47"/>
      <c r="N52" s="46">
        <f t="shared" si="177"/>
        <v>0</v>
      </c>
      <c r="O52" s="47"/>
      <c r="P52" s="46">
        <f t="shared" si="178"/>
        <v>0</v>
      </c>
      <c r="Q52" s="164"/>
      <c r="R52" s="153">
        <f>IF(ISERROR(((#REF!/36)*E52)*F52),0,((#REF!/36)*E52)*F52)</f>
        <v>0</v>
      </c>
      <c r="U52" s="159">
        <f t="shared" si="88"/>
        <v>0</v>
      </c>
      <c r="V52" s="48">
        <f t="shared" si="89"/>
        <v>0</v>
      </c>
      <c r="W52" s="160">
        <f t="shared" si="90"/>
        <v>0</v>
      </c>
      <c r="X52" s="154">
        <f t="shared" si="91"/>
        <v>0</v>
      </c>
      <c r="Y52" s="48">
        <f t="shared" si="92"/>
        <v>0</v>
      </c>
      <c r="Z52" s="48">
        <f t="shared" si="93"/>
        <v>0</v>
      </c>
      <c r="AA52" s="48">
        <f t="shared" si="94"/>
        <v>0</v>
      </c>
      <c r="AB52" s="48">
        <f t="shared" si="95"/>
        <v>0</v>
      </c>
      <c r="AC52" s="48">
        <f t="shared" si="96"/>
        <v>0</v>
      </c>
      <c r="AD52" s="48">
        <f t="shared" si="166"/>
        <v>0</v>
      </c>
      <c r="AE52" s="48">
        <f t="shared" si="97"/>
        <v>0</v>
      </c>
      <c r="AF52" s="48">
        <f t="shared" si="98"/>
        <v>0</v>
      </c>
      <c r="AG52" s="48">
        <f t="shared" si="99"/>
        <v>0</v>
      </c>
      <c r="AH52" s="48">
        <f t="shared" si="100"/>
        <v>0</v>
      </c>
      <c r="AI52" s="48">
        <f t="shared" si="101"/>
        <v>0</v>
      </c>
      <c r="AJ52" s="48">
        <f t="shared" si="102"/>
        <v>0</v>
      </c>
      <c r="AK52" s="48">
        <f t="shared" si="103"/>
        <v>0</v>
      </c>
      <c r="AL52" s="48">
        <f t="shared" si="104"/>
        <v>0</v>
      </c>
      <c r="AM52" s="48">
        <f t="shared" si="105"/>
        <v>0</v>
      </c>
      <c r="AN52" s="48">
        <f t="shared" si="106"/>
        <v>0</v>
      </c>
      <c r="AO52" s="48">
        <f t="shared" si="107"/>
        <v>0</v>
      </c>
      <c r="AP52" s="48">
        <f t="shared" si="108"/>
        <v>0</v>
      </c>
      <c r="AQ52" s="48">
        <f t="shared" si="109"/>
        <v>0</v>
      </c>
      <c r="AR52" s="48">
        <f t="shared" si="110"/>
        <v>0</v>
      </c>
      <c r="AS52" s="48">
        <f t="shared" si="111"/>
        <v>0</v>
      </c>
      <c r="AT52" s="48">
        <f t="shared" si="112"/>
        <v>0</v>
      </c>
      <c r="AU52" s="48">
        <f t="shared" si="113"/>
        <v>0</v>
      </c>
      <c r="AV52" s="48">
        <f t="shared" si="114"/>
        <v>0</v>
      </c>
      <c r="AW52" s="48">
        <f t="shared" si="115"/>
        <v>0</v>
      </c>
      <c r="AX52" s="149">
        <f t="shared" si="116"/>
        <v>0</v>
      </c>
      <c r="AZ52" s="31"/>
      <c r="BA52" s="32"/>
      <c r="BB52" s="33"/>
      <c r="BC52" s="248"/>
      <c r="BE52" s="239"/>
      <c r="BF52" s="32"/>
      <c r="BG52" s="117"/>
      <c r="BH52" s="117"/>
      <c r="BI52" s="136">
        <f t="shared" si="153"/>
        <v>0</v>
      </c>
      <c r="BJ52" s="119"/>
      <c r="BK52" s="119"/>
      <c r="BL52" s="119"/>
      <c r="BM52" s="175"/>
      <c r="BN52" s="119"/>
      <c r="BO52" s="119"/>
      <c r="BP52" s="119"/>
      <c r="BQ52" s="175"/>
      <c r="BR52" s="119"/>
      <c r="BS52" s="119"/>
      <c r="BT52" s="119"/>
      <c r="BU52" s="178"/>
      <c r="BZ52" s="159">
        <f t="shared" si="179"/>
        <v>0</v>
      </c>
      <c r="CA52" s="48">
        <f t="shared" si="180"/>
        <v>0</v>
      </c>
      <c r="CB52" s="160">
        <f t="shared" si="181"/>
        <v>0</v>
      </c>
      <c r="CC52" s="159">
        <f t="shared" si="182"/>
        <v>0</v>
      </c>
      <c r="CD52" s="48">
        <f t="shared" si="183"/>
        <v>0</v>
      </c>
      <c r="CE52" s="160">
        <f t="shared" si="184"/>
        <v>0</v>
      </c>
      <c r="CF52" s="159">
        <f t="shared" si="185"/>
        <v>0</v>
      </c>
      <c r="CG52" s="48">
        <f t="shared" si="186"/>
        <v>0</v>
      </c>
      <c r="CH52" s="160">
        <f t="shared" si="187"/>
        <v>0</v>
      </c>
      <c r="CI52" s="159">
        <f t="shared" si="188"/>
        <v>0</v>
      </c>
      <c r="CJ52" s="48">
        <f t="shared" si="189"/>
        <v>0</v>
      </c>
      <c r="CK52" s="160">
        <f t="shared" si="190"/>
        <v>0</v>
      </c>
      <c r="CL52" s="159">
        <f t="shared" si="191"/>
        <v>0</v>
      </c>
      <c r="CM52" s="48">
        <f t="shared" si="192"/>
        <v>0</v>
      </c>
      <c r="CN52" s="160">
        <f t="shared" si="193"/>
        <v>0</v>
      </c>
      <c r="CO52" s="159">
        <f t="shared" si="194"/>
        <v>0</v>
      </c>
      <c r="CP52" s="48">
        <f t="shared" si="195"/>
        <v>0</v>
      </c>
      <c r="CQ52" s="160">
        <f t="shared" si="196"/>
        <v>0</v>
      </c>
      <c r="CR52" s="159">
        <f t="shared" si="197"/>
        <v>0</v>
      </c>
      <c r="CS52" s="48">
        <f t="shared" si="198"/>
        <v>0</v>
      </c>
      <c r="CT52" s="160">
        <f t="shared" si="199"/>
        <v>0</v>
      </c>
      <c r="CU52" s="159">
        <f t="shared" si="200"/>
        <v>0</v>
      </c>
      <c r="CV52" s="48">
        <f t="shared" si="201"/>
        <v>0</v>
      </c>
      <c r="CW52" s="160">
        <f t="shared" si="202"/>
        <v>0</v>
      </c>
    </row>
    <row r="53" spans="1:101" ht="19.5" customHeight="1" hidden="1">
      <c r="A53" s="41">
        <v>43</v>
      </c>
      <c r="B53" s="49"/>
      <c r="C53" s="42"/>
      <c r="D53" s="42">
        <v>1</v>
      </c>
      <c r="E53" s="44" t="e">
        <f>VLOOKUP(D53,'Formulas M'!$A$6:$V$29,G53+2,FALSE)</f>
        <v>#N/A</v>
      </c>
      <c r="F53" s="42"/>
      <c r="G53" s="42"/>
      <c r="H53" s="113"/>
      <c r="I53" s="45">
        <f>VLOOKUP(D53,'Formulas M'!$A$3:$Y$27,23,FALSE)</f>
        <v>0</v>
      </c>
      <c r="J53" s="45">
        <f>VLOOKUP(D53,'Formulas M'!$A$3:$Y$27,24,FALSE)</f>
        <v>0</v>
      </c>
      <c r="K53" s="45">
        <f>VLOOKUP(D53,'Formulas M'!$A$3:$Y$27,25,FALSE)</f>
        <v>0</v>
      </c>
      <c r="L53" s="46">
        <f t="shared" si="176"/>
        <v>0</v>
      </c>
      <c r="M53" s="47"/>
      <c r="N53" s="46">
        <f t="shared" si="177"/>
        <v>0</v>
      </c>
      <c r="O53" s="47"/>
      <c r="P53" s="46">
        <f t="shared" si="178"/>
        <v>0</v>
      </c>
      <c r="Q53" s="164"/>
      <c r="R53" s="153">
        <f>IF(ISERROR(((#REF!/36)*E53)*F53),0,((#REF!/36)*E53)*F53)</f>
        <v>0</v>
      </c>
      <c r="U53" s="159">
        <f t="shared" si="88"/>
        <v>0</v>
      </c>
      <c r="V53" s="48">
        <f t="shared" si="89"/>
        <v>0</v>
      </c>
      <c r="W53" s="160">
        <f t="shared" si="90"/>
        <v>0</v>
      </c>
      <c r="X53" s="154">
        <f t="shared" si="91"/>
        <v>0</v>
      </c>
      <c r="Y53" s="48">
        <f t="shared" si="92"/>
        <v>0</v>
      </c>
      <c r="Z53" s="48">
        <f t="shared" si="93"/>
        <v>0</v>
      </c>
      <c r="AA53" s="48">
        <f t="shared" si="94"/>
        <v>0</v>
      </c>
      <c r="AB53" s="48">
        <f t="shared" si="95"/>
        <v>0</v>
      </c>
      <c r="AC53" s="48">
        <f t="shared" si="96"/>
        <v>0</v>
      </c>
      <c r="AD53" s="48">
        <f t="shared" si="166"/>
        <v>0</v>
      </c>
      <c r="AE53" s="48">
        <f t="shared" si="97"/>
        <v>0</v>
      </c>
      <c r="AF53" s="48">
        <f t="shared" si="98"/>
        <v>0</v>
      </c>
      <c r="AG53" s="48">
        <f t="shared" si="99"/>
        <v>0</v>
      </c>
      <c r="AH53" s="48">
        <f t="shared" si="100"/>
        <v>0</v>
      </c>
      <c r="AI53" s="48">
        <f t="shared" si="101"/>
        <v>0</v>
      </c>
      <c r="AJ53" s="48">
        <f t="shared" si="102"/>
        <v>0</v>
      </c>
      <c r="AK53" s="48">
        <f t="shared" si="103"/>
        <v>0</v>
      </c>
      <c r="AL53" s="48">
        <f t="shared" si="104"/>
        <v>0</v>
      </c>
      <c r="AM53" s="48">
        <f t="shared" si="105"/>
        <v>0</v>
      </c>
      <c r="AN53" s="48">
        <f t="shared" si="106"/>
        <v>0</v>
      </c>
      <c r="AO53" s="48">
        <f t="shared" si="107"/>
        <v>0</v>
      </c>
      <c r="AP53" s="48">
        <f t="shared" si="108"/>
        <v>0</v>
      </c>
      <c r="AQ53" s="48">
        <f t="shared" si="109"/>
        <v>0</v>
      </c>
      <c r="AR53" s="48">
        <f t="shared" si="110"/>
        <v>0</v>
      </c>
      <c r="AS53" s="48">
        <f t="shared" si="111"/>
        <v>0</v>
      </c>
      <c r="AT53" s="48">
        <f t="shared" si="112"/>
        <v>0</v>
      </c>
      <c r="AU53" s="48">
        <f t="shared" si="113"/>
        <v>0</v>
      </c>
      <c r="AV53" s="48">
        <f t="shared" si="114"/>
        <v>0</v>
      </c>
      <c r="AW53" s="48">
        <f t="shared" si="115"/>
        <v>0</v>
      </c>
      <c r="AX53" s="149">
        <f t="shared" si="116"/>
        <v>0</v>
      </c>
      <c r="AZ53" s="31"/>
      <c r="BA53" s="32"/>
      <c r="BB53" s="33"/>
      <c r="BC53" s="248"/>
      <c r="BE53" s="239"/>
      <c r="BF53" s="32"/>
      <c r="BG53" s="117"/>
      <c r="BH53" s="117"/>
      <c r="BI53" s="136">
        <f t="shared" si="153"/>
        <v>0</v>
      </c>
      <c r="BJ53" s="119"/>
      <c r="BK53" s="119"/>
      <c r="BL53" s="119"/>
      <c r="BM53" s="175"/>
      <c r="BN53" s="119"/>
      <c r="BO53" s="119"/>
      <c r="BP53" s="119"/>
      <c r="BQ53" s="175"/>
      <c r="BR53" s="119"/>
      <c r="BS53" s="119"/>
      <c r="BT53" s="119"/>
      <c r="BU53" s="178"/>
      <c r="BZ53" s="159">
        <f t="shared" si="179"/>
        <v>0</v>
      </c>
      <c r="CA53" s="48">
        <f t="shared" si="180"/>
        <v>0</v>
      </c>
      <c r="CB53" s="160">
        <f t="shared" si="181"/>
        <v>0</v>
      </c>
      <c r="CC53" s="159">
        <f t="shared" si="182"/>
        <v>0</v>
      </c>
      <c r="CD53" s="48">
        <f t="shared" si="183"/>
        <v>0</v>
      </c>
      <c r="CE53" s="160">
        <f t="shared" si="184"/>
        <v>0</v>
      </c>
      <c r="CF53" s="159">
        <f t="shared" si="185"/>
        <v>0</v>
      </c>
      <c r="CG53" s="48">
        <f t="shared" si="186"/>
        <v>0</v>
      </c>
      <c r="CH53" s="160">
        <f t="shared" si="187"/>
        <v>0</v>
      </c>
      <c r="CI53" s="159">
        <f t="shared" si="188"/>
        <v>0</v>
      </c>
      <c r="CJ53" s="48">
        <f t="shared" si="189"/>
        <v>0</v>
      </c>
      <c r="CK53" s="160">
        <f t="shared" si="190"/>
        <v>0</v>
      </c>
      <c r="CL53" s="159">
        <f t="shared" si="191"/>
        <v>0</v>
      </c>
      <c r="CM53" s="48">
        <f t="shared" si="192"/>
        <v>0</v>
      </c>
      <c r="CN53" s="160">
        <f t="shared" si="193"/>
        <v>0</v>
      </c>
      <c r="CO53" s="159">
        <f t="shared" si="194"/>
        <v>0</v>
      </c>
      <c r="CP53" s="48">
        <f t="shared" si="195"/>
        <v>0</v>
      </c>
      <c r="CQ53" s="160">
        <f t="shared" si="196"/>
        <v>0</v>
      </c>
      <c r="CR53" s="159">
        <f t="shared" si="197"/>
        <v>0</v>
      </c>
      <c r="CS53" s="48">
        <f t="shared" si="198"/>
        <v>0</v>
      </c>
      <c r="CT53" s="160">
        <f t="shared" si="199"/>
        <v>0</v>
      </c>
      <c r="CU53" s="159">
        <f t="shared" si="200"/>
        <v>0</v>
      </c>
      <c r="CV53" s="48">
        <f t="shared" si="201"/>
        <v>0</v>
      </c>
      <c r="CW53" s="160">
        <f t="shared" si="202"/>
        <v>0</v>
      </c>
    </row>
    <row r="54" spans="1:101" ht="19.5" customHeight="1" hidden="1">
      <c r="A54" s="41">
        <v>44</v>
      </c>
      <c r="B54" s="49"/>
      <c r="C54" s="42"/>
      <c r="D54" s="42">
        <v>1</v>
      </c>
      <c r="E54" s="44" t="e">
        <f>VLOOKUP(D54,'Formulas M'!$A$6:$V$29,G54+2,FALSE)</f>
        <v>#N/A</v>
      </c>
      <c r="F54" s="42"/>
      <c r="G54" s="42"/>
      <c r="H54" s="113"/>
      <c r="I54" s="45">
        <f>VLOOKUP(D54,'Formulas M'!$A$3:$Y$27,23,FALSE)</f>
        <v>0</v>
      </c>
      <c r="J54" s="45">
        <f>VLOOKUP(D54,'Formulas M'!$A$3:$Y$27,24,FALSE)</f>
        <v>0</v>
      </c>
      <c r="K54" s="45">
        <f>VLOOKUP(D54,'Formulas M'!$A$3:$Y$27,25,FALSE)</f>
        <v>0</v>
      </c>
      <c r="L54" s="46">
        <f t="shared" si="176"/>
        <v>0</v>
      </c>
      <c r="M54" s="47"/>
      <c r="N54" s="46">
        <f t="shared" si="177"/>
        <v>0</v>
      </c>
      <c r="O54" s="47"/>
      <c r="P54" s="46">
        <f t="shared" si="178"/>
        <v>0</v>
      </c>
      <c r="Q54" s="164"/>
      <c r="R54" s="153">
        <f>IF(ISERROR(((#REF!/36)*E54)*F54),0,((#REF!/36)*E54)*F54)</f>
        <v>0</v>
      </c>
      <c r="U54" s="159">
        <f t="shared" si="88"/>
        <v>0</v>
      </c>
      <c r="V54" s="48">
        <f t="shared" si="89"/>
        <v>0</v>
      </c>
      <c r="W54" s="160">
        <f t="shared" si="90"/>
        <v>0</v>
      </c>
      <c r="X54" s="154">
        <f t="shared" si="91"/>
        <v>0</v>
      </c>
      <c r="Y54" s="48">
        <f t="shared" si="92"/>
        <v>0</v>
      </c>
      <c r="Z54" s="48">
        <f t="shared" si="93"/>
        <v>0</v>
      </c>
      <c r="AA54" s="48">
        <f t="shared" si="94"/>
        <v>0</v>
      </c>
      <c r="AB54" s="48">
        <f t="shared" si="95"/>
        <v>0</v>
      </c>
      <c r="AC54" s="48">
        <f t="shared" si="96"/>
        <v>0</v>
      </c>
      <c r="AD54" s="48">
        <f t="shared" si="166"/>
        <v>0</v>
      </c>
      <c r="AE54" s="48">
        <f t="shared" si="97"/>
        <v>0</v>
      </c>
      <c r="AF54" s="48">
        <f t="shared" si="98"/>
        <v>0</v>
      </c>
      <c r="AG54" s="48">
        <f t="shared" si="99"/>
        <v>0</v>
      </c>
      <c r="AH54" s="48">
        <f t="shared" si="100"/>
        <v>0</v>
      </c>
      <c r="AI54" s="48">
        <f t="shared" si="101"/>
        <v>0</v>
      </c>
      <c r="AJ54" s="48">
        <f t="shared" si="102"/>
        <v>0</v>
      </c>
      <c r="AK54" s="48">
        <f t="shared" si="103"/>
        <v>0</v>
      </c>
      <c r="AL54" s="48">
        <f t="shared" si="104"/>
        <v>0</v>
      </c>
      <c r="AM54" s="48">
        <f t="shared" si="105"/>
        <v>0</v>
      </c>
      <c r="AN54" s="48">
        <f t="shared" si="106"/>
        <v>0</v>
      </c>
      <c r="AO54" s="48">
        <f t="shared" si="107"/>
        <v>0</v>
      </c>
      <c r="AP54" s="48">
        <f t="shared" si="108"/>
        <v>0</v>
      </c>
      <c r="AQ54" s="48">
        <f t="shared" si="109"/>
        <v>0</v>
      </c>
      <c r="AR54" s="48">
        <f t="shared" si="110"/>
        <v>0</v>
      </c>
      <c r="AS54" s="48">
        <f t="shared" si="111"/>
        <v>0</v>
      </c>
      <c r="AT54" s="48">
        <f t="shared" si="112"/>
        <v>0</v>
      </c>
      <c r="AU54" s="48">
        <f t="shared" si="113"/>
        <v>0</v>
      </c>
      <c r="AV54" s="48">
        <f t="shared" si="114"/>
        <v>0</v>
      </c>
      <c r="AW54" s="48">
        <f t="shared" si="115"/>
        <v>0</v>
      </c>
      <c r="AX54" s="149">
        <f t="shared" si="116"/>
        <v>0</v>
      </c>
      <c r="AZ54" s="31"/>
      <c r="BA54" s="32"/>
      <c r="BB54" s="33"/>
      <c r="BC54" s="248"/>
      <c r="BE54" s="239"/>
      <c r="BF54" s="32"/>
      <c r="BG54" s="117"/>
      <c r="BH54" s="117"/>
      <c r="BI54" s="136">
        <f t="shared" si="153"/>
        <v>0</v>
      </c>
      <c r="BJ54" s="119"/>
      <c r="BK54" s="119"/>
      <c r="BL54" s="119"/>
      <c r="BM54" s="175"/>
      <c r="BN54" s="119"/>
      <c r="BO54" s="119"/>
      <c r="BP54" s="119"/>
      <c r="BQ54" s="175"/>
      <c r="BR54" s="119"/>
      <c r="BS54" s="119"/>
      <c r="BT54" s="119"/>
      <c r="BU54" s="178"/>
      <c r="BZ54" s="159">
        <f t="shared" si="179"/>
        <v>0</v>
      </c>
      <c r="CA54" s="48">
        <f t="shared" si="180"/>
        <v>0</v>
      </c>
      <c r="CB54" s="160">
        <f t="shared" si="181"/>
        <v>0</v>
      </c>
      <c r="CC54" s="159">
        <f t="shared" si="182"/>
        <v>0</v>
      </c>
      <c r="CD54" s="48">
        <f t="shared" si="183"/>
        <v>0</v>
      </c>
      <c r="CE54" s="160">
        <f t="shared" si="184"/>
        <v>0</v>
      </c>
      <c r="CF54" s="159">
        <f t="shared" si="185"/>
        <v>0</v>
      </c>
      <c r="CG54" s="48">
        <f t="shared" si="186"/>
        <v>0</v>
      </c>
      <c r="CH54" s="160">
        <f t="shared" si="187"/>
        <v>0</v>
      </c>
      <c r="CI54" s="159">
        <f t="shared" si="188"/>
        <v>0</v>
      </c>
      <c r="CJ54" s="48">
        <f t="shared" si="189"/>
        <v>0</v>
      </c>
      <c r="CK54" s="160">
        <f t="shared" si="190"/>
        <v>0</v>
      </c>
      <c r="CL54" s="159">
        <f t="shared" si="191"/>
        <v>0</v>
      </c>
      <c r="CM54" s="48">
        <f t="shared" si="192"/>
        <v>0</v>
      </c>
      <c r="CN54" s="160">
        <f t="shared" si="193"/>
        <v>0</v>
      </c>
      <c r="CO54" s="159">
        <f t="shared" si="194"/>
        <v>0</v>
      </c>
      <c r="CP54" s="48">
        <f t="shared" si="195"/>
        <v>0</v>
      </c>
      <c r="CQ54" s="160">
        <f t="shared" si="196"/>
        <v>0</v>
      </c>
      <c r="CR54" s="159">
        <f t="shared" si="197"/>
        <v>0</v>
      </c>
      <c r="CS54" s="48">
        <f t="shared" si="198"/>
        <v>0</v>
      </c>
      <c r="CT54" s="160">
        <f t="shared" si="199"/>
        <v>0</v>
      </c>
      <c r="CU54" s="159">
        <f t="shared" si="200"/>
        <v>0</v>
      </c>
      <c r="CV54" s="48">
        <f t="shared" si="201"/>
        <v>0</v>
      </c>
      <c r="CW54" s="160">
        <f t="shared" si="202"/>
        <v>0</v>
      </c>
    </row>
    <row r="55" spans="1:101" ht="19.5" customHeight="1" hidden="1">
      <c r="A55" s="41">
        <v>45</v>
      </c>
      <c r="B55" s="49"/>
      <c r="C55" s="42"/>
      <c r="D55" s="42">
        <v>1</v>
      </c>
      <c r="E55" s="44" t="e">
        <f>VLOOKUP(D55,'Formulas M'!$A$6:$V$29,G55+2,FALSE)</f>
        <v>#N/A</v>
      </c>
      <c r="F55" s="42"/>
      <c r="G55" s="42"/>
      <c r="H55" s="113"/>
      <c r="I55" s="45">
        <f>VLOOKUP(D55,'Formulas M'!$A$3:$Y$27,23,FALSE)</f>
        <v>0</v>
      </c>
      <c r="J55" s="45">
        <f>VLOOKUP(D55,'Formulas M'!$A$3:$Y$27,24,FALSE)</f>
        <v>0</v>
      </c>
      <c r="K55" s="45">
        <f>VLOOKUP(D55,'Formulas M'!$A$3:$Y$27,25,FALSE)</f>
        <v>0</v>
      </c>
      <c r="L55" s="46">
        <f t="shared" si="176"/>
        <v>0</v>
      </c>
      <c r="M55" s="47"/>
      <c r="N55" s="46">
        <f t="shared" si="177"/>
        <v>0</v>
      </c>
      <c r="O55" s="47"/>
      <c r="P55" s="46">
        <f t="shared" si="178"/>
        <v>0</v>
      </c>
      <c r="Q55" s="164"/>
      <c r="R55" s="153">
        <f>IF(ISERROR(((#REF!/36)*E55)*F55),0,((#REF!/36)*E55)*F55)</f>
        <v>0</v>
      </c>
      <c r="U55" s="159">
        <f t="shared" si="88"/>
        <v>0</v>
      </c>
      <c r="V55" s="48">
        <f t="shared" si="89"/>
        <v>0</v>
      </c>
      <c r="W55" s="160">
        <f t="shared" si="90"/>
        <v>0</v>
      </c>
      <c r="X55" s="154">
        <f t="shared" si="91"/>
        <v>0</v>
      </c>
      <c r="Y55" s="48">
        <f t="shared" si="92"/>
        <v>0</v>
      </c>
      <c r="Z55" s="48">
        <f t="shared" si="93"/>
        <v>0</v>
      </c>
      <c r="AA55" s="48">
        <f t="shared" si="94"/>
        <v>0</v>
      </c>
      <c r="AB55" s="48">
        <f t="shared" si="95"/>
        <v>0</v>
      </c>
      <c r="AC55" s="48">
        <f t="shared" si="96"/>
        <v>0</v>
      </c>
      <c r="AD55" s="48">
        <f t="shared" si="166"/>
        <v>0</v>
      </c>
      <c r="AE55" s="48">
        <f t="shared" si="97"/>
        <v>0</v>
      </c>
      <c r="AF55" s="48">
        <f t="shared" si="98"/>
        <v>0</v>
      </c>
      <c r="AG55" s="48">
        <f t="shared" si="99"/>
        <v>0</v>
      </c>
      <c r="AH55" s="48">
        <f t="shared" si="100"/>
        <v>0</v>
      </c>
      <c r="AI55" s="48">
        <f t="shared" si="101"/>
        <v>0</v>
      </c>
      <c r="AJ55" s="48">
        <f t="shared" si="102"/>
        <v>0</v>
      </c>
      <c r="AK55" s="48">
        <f t="shared" si="103"/>
        <v>0</v>
      </c>
      <c r="AL55" s="48">
        <f t="shared" si="104"/>
        <v>0</v>
      </c>
      <c r="AM55" s="48">
        <f t="shared" si="105"/>
        <v>0</v>
      </c>
      <c r="AN55" s="48">
        <f t="shared" si="106"/>
        <v>0</v>
      </c>
      <c r="AO55" s="48">
        <f t="shared" si="107"/>
        <v>0</v>
      </c>
      <c r="AP55" s="48">
        <f t="shared" si="108"/>
        <v>0</v>
      </c>
      <c r="AQ55" s="48">
        <f t="shared" si="109"/>
        <v>0</v>
      </c>
      <c r="AR55" s="48">
        <f t="shared" si="110"/>
        <v>0</v>
      </c>
      <c r="AS55" s="48">
        <f t="shared" si="111"/>
        <v>0</v>
      </c>
      <c r="AT55" s="48">
        <f t="shared" si="112"/>
        <v>0</v>
      </c>
      <c r="AU55" s="48">
        <f t="shared" si="113"/>
        <v>0</v>
      </c>
      <c r="AV55" s="48">
        <f t="shared" si="114"/>
        <v>0</v>
      </c>
      <c r="AW55" s="48">
        <f t="shared" si="115"/>
        <v>0</v>
      </c>
      <c r="AX55" s="149">
        <f t="shared" si="116"/>
        <v>0</v>
      </c>
      <c r="AZ55" s="31"/>
      <c r="BA55" s="32"/>
      <c r="BB55" s="33"/>
      <c r="BC55" s="248"/>
      <c r="BE55" s="239"/>
      <c r="BF55" s="32"/>
      <c r="BG55" s="117"/>
      <c r="BH55" s="117"/>
      <c r="BI55" s="136">
        <f t="shared" si="153"/>
        <v>0</v>
      </c>
      <c r="BJ55" s="119"/>
      <c r="BK55" s="119"/>
      <c r="BL55" s="119"/>
      <c r="BM55" s="175"/>
      <c r="BN55" s="119"/>
      <c r="BO55" s="119"/>
      <c r="BP55" s="119"/>
      <c r="BQ55" s="175"/>
      <c r="BR55" s="119"/>
      <c r="BS55" s="119"/>
      <c r="BT55" s="119"/>
      <c r="BU55" s="178"/>
      <c r="BZ55" s="159">
        <f t="shared" si="179"/>
        <v>0</v>
      </c>
      <c r="CA55" s="48">
        <f t="shared" si="180"/>
        <v>0</v>
      </c>
      <c r="CB55" s="160">
        <f t="shared" si="181"/>
        <v>0</v>
      </c>
      <c r="CC55" s="159">
        <f t="shared" si="182"/>
        <v>0</v>
      </c>
      <c r="CD55" s="48">
        <f t="shared" si="183"/>
        <v>0</v>
      </c>
      <c r="CE55" s="160">
        <f t="shared" si="184"/>
        <v>0</v>
      </c>
      <c r="CF55" s="159">
        <f t="shared" si="185"/>
        <v>0</v>
      </c>
      <c r="CG55" s="48">
        <f t="shared" si="186"/>
        <v>0</v>
      </c>
      <c r="CH55" s="160">
        <f t="shared" si="187"/>
        <v>0</v>
      </c>
      <c r="CI55" s="159">
        <f t="shared" si="188"/>
        <v>0</v>
      </c>
      <c r="CJ55" s="48">
        <f t="shared" si="189"/>
        <v>0</v>
      </c>
      <c r="CK55" s="160">
        <f t="shared" si="190"/>
        <v>0</v>
      </c>
      <c r="CL55" s="159">
        <f t="shared" si="191"/>
        <v>0</v>
      </c>
      <c r="CM55" s="48">
        <f t="shared" si="192"/>
        <v>0</v>
      </c>
      <c r="CN55" s="160">
        <f t="shared" si="193"/>
        <v>0</v>
      </c>
      <c r="CO55" s="159">
        <f t="shared" si="194"/>
        <v>0</v>
      </c>
      <c r="CP55" s="48">
        <f t="shared" si="195"/>
        <v>0</v>
      </c>
      <c r="CQ55" s="160">
        <f t="shared" si="196"/>
        <v>0</v>
      </c>
      <c r="CR55" s="159">
        <f t="shared" si="197"/>
        <v>0</v>
      </c>
      <c r="CS55" s="48">
        <f t="shared" si="198"/>
        <v>0</v>
      </c>
      <c r="CT55" s="160">
        <f t="shared" si="199"/>
        <v>0</v>
      </c>
      <c r="CU55" s="159">
        <f t="shared" si="200"/>
        <v>0</v>
      </c>
      <c r="CV55" s="48">
        <f t="shared" si="201"/>
        <v>0</v>
      </c>
      <c r="CW55" s="160">
        <f t="shared" si="202"/>
        <v>0</v>
      </c>
    </row>
    <row r="56" spans="1:101" ht="19.5" customHeight="1" hidden="1">
      <c r="A56" s="41">
        <v>46</v>
      </c>
      <c r="B56" s="49"/>
      <c r="C56" s="42"/>
      <c r="D56" s="42">
        <v>1</v>
      </c>
      <c r="E56" s="44" t="e">
        <f>VLOOKUP(D56,'Formulas M'!$A$6:$V$29,G56+2,FALSE)</f>
        <v>#N/A</v>
      </c>
      <c r="F56" s="42"/>
      <c r="G56" s="42"/>
      <c r="H56" s="113"/>
      <c r="I56" s="45">
        <f>VLOOKUP(D56,'Formulas M'!$A$3:$Y$27,23,FALSE)</f>
        <v>0</v>
      </c>
      <c r="J56" s="45">
        <f>VLOOKUP(D56,'Formulas M'!$A$3:$Y$27,24,FALSE)</f>
        <v>0</v>
      </c>
      <c r="K56" s="45">
        <f>VLOOKUP(D56,'Formulas M'!$A$3:$Y$27,25,FALSE)</f>
        <v>0</v>
      </c>
      <c r="L56" s="46">
        <f t="shared" si="176"/>
        <v>0</v>
      </c>
      <c r="M56" s="47"/>
      <c r="N56" s="46">
        <f t="shared" si="177"/>
        <v>0</v>
      </c>
      <c r="O56" s="47"/>
      <c r="P56" s="46">
        <f t="shared" si="178"/>
        <v>0</v>
      </c>
      <c r="Q56" s="164"/>
      <c r="R56" s="153">
        <f>IF(ISERROR(((#REF!/36)*E56)*F56),0,((#REF!/36)*E56)*F56)</f>
        <v>0</v>
      </c>
      <c r="U56" s="159">
        <f t="shared" si="88"/>
        <v>0</v>
      </c>
      <c r="V56" s="48">
        <f t="shared" si="89"/>
        <v>0</v>
      </c>
      <c r="W56" s="160">
        <f t="shared" si="90"/>
        <v>0</v>
      </c>
      <c r="X56" s="154">
        <f t="shared" si="91"/>
        <v>0</v>
      </c>
      <c r="Y56" s="48">
        <f t="shared" si="92"/>
        <v>0</v>
      </c>
      <c r="Z56" s="48">
        <f t="shared" si="93"/>
        <v>0</v>
      </c>
      <c r="AA56" s="48">
        <f t="shared" si="94"/>
        <v>0</v>
      </c>
      <c r="AB56" s="48">
        <f t="shared" si="95"/>
        <v>0</v>
      </c>
      <c r="AC56" s="48">
        <f t="shared" si="96"/>
        <v>0</v>
      </c>
      <c r="AD56" s="48">
        <f t="shared" si="166"/>
        <v>0</v>
      </c>
      <c r="AE56" s="48">
        <f t="shared" si="97"/>
        <v>0</v>
      </c>
      <c r="AF56" s="48">
        <f t="shared" si="98"/>
        <v>0</v>
      </c>
      <c r="AG56" s="48">
        <f t="shared" si="99"/>
        <v>0</v>
      </c>
      <c r="AH56" s="48">
        <f t="shared" si="100"/>
        <v>0</v>
      </c>
      <c r="AI56" s="48">
        <f t="shared" si="101"/>
        <v>0</v>
      </c>
      <c r="AJ56" s="48">
        <f t="shared" si="102"/>
        <v>0</v>
      </c>
      <c r="AK56" s="48">
        <f t="shared" si="103"/>
        <v>0</v>
      </c>
      <c r="AL56" s="48">
        <f t="shared" si="104"/>
        <v>0</v>
      </c>
      <c r="AM56" s="48">
        <f t="shared" si="105"/>
        <v>0</v>
      </c>
      <c r="AN56" s="48">
        <f t="shared" si="106"/>
        <v>0</v>
      </c>
      <c r="AO56" s="48">
        <f t="shared" si="107"/>
        <v>0</v>
      </c>
      <c r="AP56" s="48">
        <f t="shared" si="108"/>
        <v>0</v>
      </c>
      <c r="AQ56" s="48">
        <f t="shared" si="109"/>
        <v>0</v>
      </c>
      <c r="AR56" s="48">
        <f t="shared" si="110"/>
        <v>0</v>
      </c>
      <c r="AS56" s="48">
        <f t="shared" si="111"/>
        <v>0</v>
      </c>
      <c r="AT56" s="48">
        <f t="shared" si="112"/>
        <v>0</v>
      </c>
      <c r="AU56" s="48">
        <f t="shared" si="113"/>
        <v>0</v>
      </c>
      <c r="AV56" s="48">
        <f t="shared" si="114"/>
        <v>0</v>
      </c>
      <c r="AW56" s="48">
        <f t="shared" si="115"/>
        <v>0</v>
      </c>
      <c r="AX56" s="149">
        <f t="shared" si="116"/>
        <v>0</v>
      </c>
      <c r="AZ56" s="31"/>
      <c r="BA56" s="32"/>
      <c r="BB56" s="33"/>
      <c r="BC56" s="248"/>
      <c r="BE56" s="239"/>
      <c r="BF56" s="32"/>
      <c r="BG56" s="117"/>
      <c r="BH56" s="117"/>
      <c r="BI56" s="136">
        <f t="shared" si="153"/>
        <v>0</v>
      </c>
      <c r="BJ56" s="119"/>
      <c r="BK56" s="119"/>
      <c r="BL56" s="119"/>
      <c r="BM56" s="175"/>
      <c r="BN56" s="119"/>
      <c r="BO56" s="119"/>
      <c r="BP56" s="119"/>
      <c r="BQ56" s="175"/>
      <c r="BR56" s="119"/>
      <c r="BS56" s="119"/>
      <c r="BT56" s="119"/>
      <c r="BU56" s="178"/>
      <c r="BZ56" s="159">
        <f t="shared" si="179"/>
        <v>0</v>
      </c>
      <c r="CA56" s="48">
        <f t="shared" si="180"/>
        <v>0</v>
      </c>
      <c r="CB56" s="160">
        <f t="shared" si="181"/>
        <v>0</v>
      </c>
      <c r="CC56" s="159">
        <f t="shared" si="182"/>
        <v>0</v>
      </c>
      <c r="CD56" s="48">
        <f t="shared" si="183"/>
        <v>0</v>
      </c>
      <c r="CE56" s="160">
        <f t="shared" si="184"/>
        <v>0</v>
      </c>
      <c r="CF56" s="159">
        <f t="shared" si="185"/>
        <v>0</v>
      </c>
      <c r="CG56" s="48">
        <f t="shared" si="186"/>
        <v>0</v>
      </c>
      <c r="CH56" s="160">
        <f t="shared" si="187"/>
        <v>0</v>
      </c>
      <c r="CI56" s="159">
        <f t="shared" si="188"/>
        <v>0</v>
      </c>
      <c r="CJ56" s="48">
        <f t="shared" si="189"/>
        <v>0</v>
      </c>
      <c r="CK56" s="160">
        <f t="shared" si="190"/>
        <v>0</v>
      </c>
      <c r="CL56" s="159">
        <f t="shared" si="191"/>
        <v>0</v>
      </c>
      <c r="CM56" s="48">
        <f t="shared" si="192"/>
        <v>0</v>
      </c>
      <c r="CN56" s="160">
        <f t="shared" si="193"/>
        <v>0</v>
      </c>
      <c r="CO56" s="159">
        <f t="shared" si="194"/>
        <v>0</v>
      </c>
      <c r="CP56" s="48">
        <f t="shared" si="195"/>
        <v>0</v>
      </c>
      <c r="CQ56" s="160">
        <f t="shared" si="196"/>
        <v>0</v>
      </c>
      <c r="CR56" s="159">
        <f t="shared" si="197"/>
        <v>0</v>
      </c>
      <c r="CS56" s="48">
        <f t="shared" si="198"/>
        <v>0</v>
      </c>
      <c r="CT56" s="160">
        <f t="shared" si="199"/>
        <v>0</v>
      </c>
      <c r="CU56" s="159">
        <f t="shared" si="200"/>
        <v>0</v>
      </c>
      <c r="CV56" s="48">
        <f t="shared" si="201"/>
        <v>0</v>
      </c>
      <c r="CW56" s="160">
        <f t="shared" si="202"/>
        <v>0</v>
      </c>
    </row>
    <row r="57" spans="1:101" ht="19.5" customHeight="1" hidden="1">
      <c r="A57" s="41">
        <v>47</v>
      </c>
      <c r="B57" s="49"/>
      <c r="C57" s="42"/>
      <c r="D57" s="42">
        <v>1</v>
      </c>
      <c r="E57" s="44" t="e">
        <f>VLOOKUP(D57,'Formulas M'!$A$6:$V$29,G57+2,FALSE)</f>
        <v>#N/A</v>
      </c>
      <c r="F57" s="42"/>
      <c r="G57" s="42"/>
      <c r="H57" s="113"/>
      <c r="I57" s="45">
        <f>VLOOKUP(D57,'Formulas M'!$A$3:$Y$27,23,FALSE)</f>
        <v>0</v>
      </c>
      <c r="J57" s="45">
        <f>VLOOKUP(D57,'Formulas M'!$A$3:$Y$27,24,FALSE)</f>
        <v>0</v>
      </c>
      <c r="K57" s="45">
        <f>VLOOKUP(D57,'Formulas M'!$A$3:$Y$27,25,FALSE)</f>
        <v>0</v>
      </c>
      <c r="L57" s="46">
        <f t="shared" si="176"/>
        <v>0</v>
      </c>
      <c r="M57" s="47"/>
      <c r="N57" s="46">
        <f t="shared" si="177"/>
        <v>0</v>
      </c>
      <c r="O57" s="47"/>
      <c r="P57" s="46">
        <f t="shared" si="178"/>
        <v>0</v>
      </c>
      <c r="Q57" s="164"/>
      <c r="R57" s="153">
        <f>IF(ISERROR(((#REF!/36)*E57)*F57),0,((#REF!/36)*E57)*F57)</f>
        <v>0</v>
      </c>
      <c r="U57" s="159">
        <f t="shared" si="88"/>
        <v>0</v>
      </c>
      <c r="V57" s="48">
        <f t="shared" si="89"/>
        <v>0</v>
      </c>
      <c r="W57" s="160">
        <f t="shared" si="90"/>
        <v>0</v>
      </c>
      <c r="X57" s="154">
        <f t="shared" si="91"/>
        <v>0</v>
      </c>
      <c r="Y57" s="48">
        <f t="shared" si="92"/>
        <v>0</v>
      </c>
      <c r="Z57" s="48">
        <f t="shared" si="93"/>
        <v>0</v>
      </c>
      <c r="AA57" s="48">
        <f t="shared" si="94"/>
        <v>0</v>
      </c>
      <c r="AB57" s="48">
        <f t="shared" si="95"/>
        <v>0</v>
      </c>
      <c r="AC57" s="48">
        <f t="shared" si="96"/>
        <v>0</v>
      </c>
      <c r="AD57" s="48">
        <f t="shared" si="166"/>
        <v>0</v>
      </c>
      <c r="AE57" s="48">
        <f t="shared" si="97"/>
        <v>0</v>
      </c>
      <c r="AF57" s="48">
        <f t="shared" si="98"/>
        <v>0</v>
      </c>
      <c r="AG57" s="48">
        <f t="shared" si="99"/>
        <v>0</v>
      </c>
      <c r="AH57" s="48">
        <f t="shared" si="100"/>
        <v>0</v>
      </c>
      <c r="AI57" s="48">
        <f t="shared" si="101"/>
        <v>0</v>
      </c>
      <c r="AJ57" s="48">
        <f t="shared" si="102"/>
        <v>0</v>
      </c>
      <c r="AK57" s="48">
        <f t="shared" si="103"/>
        <v>0</v>
      </c>
      <c r="AL57" s="48">
        <f t="shared" si="104"/>
        <v>0</v>
      </c>
      <c r="AM57" s="48">
        <f t="shared" si="105"/>
        <v>0</v>
      </c>
      <c r="AN57" s="48">
        <f t="shared" si="106"/>
        <v>0</v>
      </c>
      <c r="AO57" s="48">
        <f t="shared" si="107"/>
        <v>0</v>
      </c>
      <c r="AP57" s="48">
        <f t="shared" si="108"/>
        <v>0</v>
      </c>
      <c r="AQ57" s="48">
        <f t="shared" si="109"/>
        <v>0</v>
      </c>
      <c r="AR57" s="48">
        <f t="shared" si="110"/>
        <v>0</v>
      </c>
      <c r="AS57" s="48">
        <f t="shared" si="111"/>
        <v>0</v>
      </c>
      <c r="AT57" s="48">
        <f t="shared" si="112"/>
        <v>0</v>
      </c>
      <c r="AU57" s="48">
        <f t="shared" si="113"/>
        <v>0</v>
      </c>
      <c r="AV57" s="48">
        <f t="shared" si="114"/>
        <v>0</v>
      </c>
      <c r="AW57" s="48">
        <f t="shared" si="115"/>
        <v>0</v>
      </c>
      <c r="AX57" s="149">
        <f t="shared" si="116"/>
        <v>0</v>
      </c>
      <c r="AZ57" s="31"/>
      <c r="BA57" s="32"/>
      <c r="BB57" s="33"/>
      <c r="BC57" s="248"/>
      <c r="BE57" s="239"/>
      <c r="BF57" s="32"/>
      <c r="BG57" s="117"/>
      <c r="BH57" s="117"/>
      <c r="BI57" s="136">
        <f t="shared" si="153"/>
        <v>0</v>
      </c>
      <c r="BJ57" s="119"/>
      <c r="BK57" s="119"/>
      <c r="BL57" s="119"/>
      <c r="BM57" s="175"/>
      <c r="BN57" s="119"/>
      <c r="BO57" s="119"/>
      <c r="BP57" s="119"/>
      <c r="BQ57" s="175"/>
      <c r="BR57" s="119"/>
      <c r="BS57" s="119"/>
      <c r="BT57" s="119"/>
      <c r="BU57" s="178"/>
      <c r="BZ57" s="159">
        <f t="shared" si="179"/>
        <v>0</v>
      </c>
      <c r="CA57" s="48">
        <f t="shared" si="180"/>
        <v>0</v>
      </c>
      <c r="CB57" s="160">
        <f t="shared" si="181"/>
        <v>0</v>
      </c>
      <c r="CC57" s="159">
        <f t="shared" si="182"/>
        <v>0</v>
      </c>
      <c r="CD57" s="48">
        <f t="shared" si="183"/>
        <v>0</v>
      </c>
      <c r="CE57" s="160">
        <f t="shared" si="184"/>
        <v>0</v>
      </c>
      <c r="CF57" s="159">
        <f t="shared" si="185"/>
        <v>0</v>
      </c>
      <c r="CG57" s="48">
        <f t="shared" si="186"/>
        <v>0</v>
      </c>
      <c r="CH57" s="160">
        <f t="shared" si="187"/>
        <v>0</v>
      </c>
      <c r="CI57" s="159">
        <f t="shared" si="188"/>
        <v>0</v>
      </c>
      <c r="CJ57" s="48">
        <f t="shared" si="189"/>
        <v>0</v>
      </c>
      <c r="CK57" s="160">
        <f t="shared" si="190"/>
        <v>0</v>
      </c>
      <c r="CL57" s="159">
        <f t="shared" si="191"/>
        <v>0</v>
      </c>
      <c r="CM57" s="48">
        <f t="shared" si="192"/>
        <v>0</v>
      </c>
      <c r="CN57" s="160">
        <f t="shared" si="193"/>
        <v>0</v>
      </c>
      <c r="CO57" s="159">
        <f t="shared" si="194"/>
        <v>0</v>
      </c>
      <c r="CP57" s="48">
        <f t="shared" si="195"/>
        <v>0</v>
      </c>
      <c r="CQ57" s="160">
        <f t="shared" si="196"/>
        <v>0</v>
      </c>
      <c r="CR57" s="159">
        <f t="shared" si="197"/>
        <v>0</v>
      </c>
      <c r="CS57" s="48">
        <f t="shared" si="198"/>
        <v>0</v>
      </c>
      <c r="CT57" s="160">
        <f t="shared" si="199"/>
        <v>0</v>
      </c>
      <c r="CU57" s="159">
        <f t="shared" si="200"/>
        <v>0</v>
      </c>
      <c r="CV57" s="48">
        <f t="shared" si="201"/>
        <v>0</v>
      </c>
      <c r="CW57" s="160">
        <f t="shared" si="202"/>
        <v>0</v>
      </c>
    </row>
    <row r="58" spans="1:101" ht="19.5" customHeight="1" hidden="1">
      <c r="A58" s="41">
        <v>48</v>
      </c>
      <c r="B58" s="51"/>
      <c r="C58" s="42"/>
      <c r="D58" s="42">
        <v>1</v>
      </c>
      <c r="E58" s="44" t="e">
        <f>VLOOKUP(D58,'Formulas M'!$A$6:$V$29,G58+2,FALSE)</f>
        <v>#N/A</v>
      </c>
      <c r="F58" s="42"/>
      <c r="G58" s="42"/>
      <c r="H58" s="113"/>
      <c r="I58" s="45">
        <f>VLOOKUP(D58,'Formulas M'!$A$3:$Y$27,23,FALSE)</f>
        <v>0</v>
      </c>
      <c r="J58" s="45">
        <f>VLOOKUP(D58,'Formulas M'!$A$3:$Y$27,24,FALSE)</f>
        <v>0</v>
      </c>
      <c r="K58" s="45">
        <f>VLOOKUP(D58,'Formulas M'!$A$3:$Y$27,25,FALSE)</f>
        <v>0</v>
      </c>
      <c r="L58" s="46">
        <f t="shared" si="176"/>
        <v>0</v>
      </c>
      <c r="M58" s="47"/>
      <c r="N58" s="46">
        <f t="shared" si="177"/>
        <v>0</v>
      </c>
      <c r="O58" s="47"/>
      <c r="P58" s="46">
        <f t="shared" si="178"/>
        <v>0</v>
      </c>
      <c r="Q58" s="164"/>
      <c r="R58" s="153">
        <f>IF(ISERROR(((#REF!/36)*E58)*F58),0,((#REF!/36)*E58)*F58)</f>
        <v>0</v>
      </c>
      <c r="U58" s="159">
        <f t="shared" si="88"/>
        <v>0</v>
      </c>
      <c r="V58" s="48">
        <f t="shared" si="89"/>
        <v>0</v>
      </c>
      <c r="W58" s="160">
        <f t="shared" si="90"/>
        <v>0</v>
      </c>
      <c r="X58" s="154">
        <f t="shared" si="91"/>
        <v>0</v>
      </c>
      <c r="Y58" s="48">
        <f t="shared" si="92"/>
        <v>0</v>
      </c>
      <c r="Z58" s="48">
        <f t="shared" si="93"/>
        <v>0</v>
      </c>
      <c r="AA58" s="48">
        <f t="shared" si="94"/>
        <v>0</v>
      </c>
      <c r="AB58" s="48">
        <f t="shared" si="95"/>
        <v>0</v>
      </c>
      <c r="AC58" s="48">
        <f t="shared" si="96"/>
        <v>0</v>
      </c>
      <c r="AD58" s="48">
        <f t="shared" si="166"/>
        <v>0</v>
      </c>
      <c r="AE58" s="48">
        <f t="shared" si="97"/>
        <v>0</v>
      </c>
      <c r="AF58" s="48">
        <f t="shared" si="98"/>
        <v>0</v>
      </c>
      <c r="AG58" s="48">
        <f t="shared" si="99"/>
        <v>0</v>
      </c>
      <c r="AH58" s="48">
        <f t="shared" si="100"/>
        <v>0</v>
      </c>
      <c r="AI58" s="48">
        <f t="shared" si="101"/>
        <v>0</v>
      </c>
      <c r="AJ58" s="48">
        <f t="shared" si="102"/>
        <v>0</v>
      </c>
      <c r="AK58" s="48">
        <f t="shared" si="103"/>
        <v>0</v>
      </c>
      <c r="AL58" s="48">
        <f t="shared" si="104"/>
        <v>0</v>
      </c>
      <c r="AM58" s="48">
        <f t="shared" si="105"/>
        <v>0</v>
      </c>
      <c r="AN58" s="48">
        <f t="shared" si="106"/>
        <v>0</v>
      </c>
      <c r="AO58" s="48">
        <f t="shared" si="107"/>
        <v>0</v>
      </c>
      <c r="AP58" s="48">
        <f t="shared" si="108"/>
        <v>0</v>
      </c>
      <c r="AQ58" s="48">
        <f t="shared" si="109"/>
        <v>0</v>
      </c>
      <c r="AR58" s="48">
        <f t="shared" si="110"/>
        <v>0</v>
      </c>
      <c r="AS58" s="48">
        <f t="shared" si="111"/>
        <v>0</v>
      </c>
      <c r="AT58" s="48">
        <f t="shared" si="112"/>
        <v>0</v>
      </c>
      <c r="AU58" s="48">
        <f t="shared" si="113"/>
        <v>0</v>
      </c>
      <c r="AV58" s="48">
        <f t="shared" si="114"/>
        <v>0</v>
      </c>
      <c r="AW58" s="48">
        <f t="shared" si="115"/>
        <v>0</v>
      </c>
      <c r="AX58" s="149">
        <f t="shared" si="116"/>
        <v>0</v>
      </c>
      <c r="AZ58" s="31"/>
      <c r="BA58" s="32"/>
      <c r="BB58" s="33"/>
      <c r="BC58" s="248"/>
      <c r="BE58" s="239"/>
      <c r="BF58" s="32"/>
      <c r="BG58" s="117"/>
      <c r="BH58" s="117"/>
      <c r="BI58" s="136">
        <f t="shared" si="153"/>
        <v>0</v>
      </c>
      <c r="BJ58" s="119"/>
      <c r="BK58" s="119"/>
      <c r="BL58" s="119"/>
      <c r="BM58" s="175"/>
      <c r="BN58" s="119"/>
      <c r="BO58" s="119"/>
      <c r="BP58" s="119"/>
      <c r="BQ58" s="175"/>
      <c r="BR58" s="119"/>
      <c r="BS58" s="119"/>
      <c r="BT58" s="119"/>
      <c r="BU58" s="178"/>
      <c r="BZ58" s="159">
        <f t="shared" si="179"/>
        <v>0</v>
      </c>
      <c r="CA58" s="48">
        <f t="shared" si="180"/>
        <v>0</v>
      </c>
      <c r="CB58" s="160">
        <f t="shared" si="181"/>
        <v>0</v>
      </c>
      <c r="CC58" s="159">
        <f t="shared" si="182"/>
        <v>0</v>
      </c>
      <c r="CD58" s="48">
        <f t="shared" si="183"/>
        <v>0</v>
      </c>
      <c r="CE58" s="160">
        <f t="shared" si="184"/>
        <v>0</v>
      </c>
      <c r="CF58" s="159">
        <f t="shared" si="185"/>
        <v>0</v>
      </c>
      <c r="CG58" s="48">
        <f t="shared" si="186"/>
        <v>0</v>
      </c>
      <c r="CH58" s="160">
        <f t="shared" si="187"/>
        <v>0</v>
      </c>
      <c r="CI58" s="159">
        <f t="shared" si="188"/>
        <v>0</v>
      </c>
      <c r="CJ58" s="48">
        <f t="shared" si="189"/>
        <v>0</v>
      </c>
      <c r="CK58" s="160">
        <f t="shared" si="190"/>
        <v>0</v>
      </c>
      <c r="CL58" s="159">
        <f t="shared" si="191"/>
        <v>0</v>
      </c>
      <c r="CM58" s="48">
        <f t="shared" si="192"/>
        <v>0</v>
      </c>
      <c r="CN58" s="160">
        <f t="shared" si="193"/>
        <v>0</v>
      </c>
      <c r="CO58" s="159">
        <f t="shared" si="194"/>
        <v>0</v>
      </c>
      <c r="CP58" s="48">
        <f t="shared" si="195"/>
        <v>0</v>
      </c>
      <c r="CQ58" s="160">
        <f t="shared" si="196"/>
        <v>0</v>
      </c>
      <c r="CR58" s="159">
        <f t="shared" si="197"/>
        <v>0</v>
      </c>
      <c r="CS58" s="48">
        <f t="shared" si="198"/>
        <v>0</v>
      </c>
      <c r="CT58" s="160">
        <f t="shared" si="199"/>
        <v>0</v>
      </c>
      <c r="CU58" s="159">
        <f t="shared" si="200"/>
        <v>0</v>
      </c>
      <c r="CV58" s="48">
        <f t="shared" si="201"/>
        <v>0</v>
      </c>
      <c r="CW58" s="160">
        <f t="shared" si="202"/>
        <v>0</v>
      </c>
    </row>
    <row r="59" spans="1:101" ht="19.5" customHeight="1" hidden="1">
      <c r="A59" s="41">
        <v>49</v>
      </c>
      <c r="B59" s="49"/>
      <c r="C59" s="42"/>
      <c r="D59" s="42">
        <v>1</v>
      </c>
      <c r="E59" s="44" t="e">
        <f>VLOOKUP(D59,'Formulas M'!$A$6:$V$29,G59+2,FALSE)</f>
        <v>#N/A</v>
      </c>
      <c r="F59" s="42"/>
      <c r="G59" s="42"/>
      <c r="H59" s="113"/>
      <c r="I59" s="45">
        <f>VLOOKUP(D59,'Formulas M'!$A$3:$Y$27,23,FALSE)</f>
        <v>0</v>
      </c>
      <c r="J59" s="45">
        <f>VLOOKUP(D59,'Formulas M'!$A$3:$Y$27,24,FALSE)</f>
        <v>0</v>
      </c>
      <c r="K59" s="45">
        <f>VLOOKUP(D59,'Formulas M'!$A$3:$Y$27,25,FALSE)</f>
        <v>0</v>
      </c>
      <c r="L59" s="46">
        <f t="shared" si="176"/>
        <v>0</v>
      </c>
      <c r="M59" s="47"/>
      <c r="N59" s="46">
        <f t="shared" si="177"/>
        <v>0</v>
      </c>
      <c r="O59" s="47"/>
      <c r="P59" s="46">
        <f t="shared" si="178"/>
        <v>0</v>
      </c>
      <c r="Q59" s="164"/>
      <c r="R59" s="153">
        <f>IF(ISERROR(((#REF!/36)*E59)*F59),0,((#REF!/36)*E59)*F59)</f>
        <v>0</v>
      </c>
      <c r="U59" s="159">
        <f t="shared" si="88"/>
        <v>0</v>
      </c>
      <c r="V59" s="48">
        <f t="shared" si="89"/>
        <v>0</v>
      </c>
      <c r="W59" s="160">
        <f t="shared" si="90"/>
        <v>0</v>
      </c>
      <c r="X59" s="154">
        <f t="shared" si="91"/>
        <v>0</v>
      </c>
      <c r="Y59" s="48">
        <f t="shared" si="92"/>
        <v>0</v>
      </c>
      <c r="Z59" s="48">
        <f t="shared" si="93"/>
        <v>0</v>
      </c>
      <c r="AA59" s="48">
        <f t="shared" si="94"/>
        <v>0</v>
      </c>
      <c r="AB59" s="48">
        <f t="shared" si="95"/>
        <v>0</v>
      </c>
      <c r="AC59" s="48">
        <f t="shared" si="96"/>
        <v>0</v>
      </c>
      <c r="AD59" s="48">
        <f t="shared" si="166"/>
        <v>0</v>
      </c>
      <c r="AE59" s="48">
        <f t="shared" si="97"/>
        <v>0</v>
      </c>
      <c r="AF59" s="48">
        <f t="shared" si="98"/>
        <v>0</v>
      </c>
      <c r="AG59" s="48">
        <f t="shared" si="99"/>
        <v>0</v>
      </c>
      <c r="AH59" s="48">
        <f t="shared" si="100"/>
        <v>0</v>
      </c>
      <c r="AI59" s="48">
        <f t="shared" si="101"/>
        <v>0</v>
      </c>
      <c r="AJ59" s="48">
        <f t="shared" si="102"/>
        <v>0</v>
      </c>
      <c r="AK59" s="48">
        <f t="shared" si="103"/>
        <v>0</v>
      </c>
      <c r="AL59" s="48">
        <f t="shared" si="104"/>
        <v>0</v>
      </c>
      <c r="AM59" s="48">
        <f t="shared" si="105"/>
        <v>0</v>
      </c>
      <c r="AN59" s="48">
        <f t="shared" si="106"/>
        <v>0</v>
      </c>
      <c r="AO59" s="48">
        <f t="shared" si="107"/>
        <v>0</v>
      </c>
      <c r="AP59" s="48">
        <f t="shared" si="108"/>
        <v>0</v>
      </c>
      <c r="AQ59" s="48">
        <f t="shared" si="109"/>
        <v>0</v>
      </c>
      <c r="AR59" s="48">
        <f t="shared" si="110"/>
        <v>0</v>
      </c>
      <c r="AS59" s="48">
        <f t="shared" si="111"/>
        <v>0</v>
      </c>
      <c r="AT59" s="48">
        <f t="shared" si="112"/>
        <v>0</v>
      </c>
      <c r="AU59" s="48">
        <f t="shared" si="113"/>
        <v>0</v>
      </c>
      <c r="AV59" s="48">
        <f t="shared" si="114"/>
        <v>0</v>
      </c>
      <c r="AW59" s="48">
        <f t="shared" si="115"/>
        <v>0</v>
      </c>
      <c r="AX59" s="149">
        <f t="shared" si="116"/>
        <v>0</v>
      </c>
      <c r="AZ59" s="31"/>
      <c r="BA59" s="32"/>
      <c r="BB59" s="33"/>
      <c r="BC59" s="248"/>
      <c r="BE59" s="239"/>
      <c r="BF59" s="32"/>
      <c r="BG59" s="117"/>
      <c r="BH59" s="117"/>
      <c r="BI59" s="136">
        <f t="shared" si="153"/>
        <v>0</v>
      </c>
      <c r="BJ59" s="119"/>
      <c r="BK59" s="119"/>
      <c r="BL59" s="119"/>
      <c r="BM59" s="175"/>
      <c r="BN59" s="119"/>
      <c r="BO59" s="119"/>
      <c r="BP59" s="119"/>
      <c r="BQ59" s="175"/>
      <c r="BR59" s="119"/>
      <c r="BS59" s="119"/>
      <c r="BT59" s="119"/>
      <c r="BU59" s="178"/>
      <c r="BZ59" s="159">
        <f t="shared" si="179"/>
        <v>0</v>
      </c>
      <c r="CA59" s="48">
        <f t="shared" si="180"/>
        <v>0</v>
      </c>
      <c r="CB59" s="160">
        <f t="shared" si="181"/>
        <v>0</v>
      </c>
      <c r="CC59" s="159">
        <f t="shared" si="182"/>
        <v>0</v>
      </c>
      <c r="CD59" s="48">
        <f t="shared" si="183"/>
        <v>0</v>
      </c>
      <c r="CE59" s="160">
        <f t="shared" si="184"/>
        <v>0</v>
      </c>
      <c r="CF59" s="159">
        <f t="shared" si="185"/>
        <v>0</v>
      </c>
      <c r="CG59" s="48">
        <f t="shared" si="186"/>
        <v>0</v>
      </c>
      <c r="CH59" s="160">
        <f t="shared" si="187"/>
        <v>0</v>
      </c>
      <c r="CI59" s="159">
        <f t="shared" si="188"/>
        <v>0</v>
      </c>
      <c r="CJ59" s="48">
        <f t="shared" si="189"/>
        <v>0</v>
      </c>
      <c r="CK59" s="160">
        <f t="shared" si="190"/>
        <v>0</v>
      </c>
      <c r="CL59" s="159">
        <f t="shared" si="191"/>
        <v>0</v>
      </c>
      <c r="CM59" s="48">
        <f t="shared" si="192"/>
        <v>0</v>
      </c>
      <c r="CN59" s="160">
        <f t="shared" si="193"/>
        <v>0</v>
      </c>
      <c r="CO59" s="159">
        <f t="shared" si="194"/>
        <v>0</v>
      </c>
      <c r="CP59" s="48">
        <f t="shared" si="195"/>
        <v>0</v>
      </c>
      <c r="CQ59" s="160">
        <f t="shared" si="196"/>
        <v>0</v>
      </c>
      <c r="CR59" s="159">
        <f t="shared" si="197"/>
        <v>0</v>
      </c>
      <c r="CS59" s="48">
        <f t="shared" si="198"/>
        <v>0</v>
      </c>
      <c r="CT59" s="160">
        <f t="shared" si="199"/>
        <v>0</v>
      </c>
      <c r="CU59" s="159">
        <f t="shared" si="200"/>
        <v>0</v>
      </c>
      <c r="CV59" s="48">
        <f t="shared" si="201"/>
        <v>0</v>
      </c>
      <c r="CW59" s="160">
        <f t="shared" si="202"/>
        <v>0</v>
      </c>
    </row>
    <row r="60" spans="1:101" ht="19.5" customHeight="1" hidden="1" thickBot="1">
      <c r="A60" s="41">
        <v>50</v>
      </c>
      <c r="B60" s="49"/>
      <c r="C60" s="42"/>
      <c r="D60" s="42">
        <v>1</v>
      </c>
      <c r="E60" s="44" t="e">
        <f>VLOOKUP(D60,'Formulas M'!$A$6:$V$29,G60+2,FALSE)</f>
        <v>#N/A</v>
      </c>
      <c r="F60" s="42"/>
      <c r="G60" s="42"/>
      <c r="H60" s="113"/>
      <c r="I60" s="45">
        <f>VLOOKUP(D60,'Formulas M'!$A$3:$Y$27,23,FALSE)</f>
        <v>0</v>
      </c>
      <c r="J60" s="45">
        <f>VLOOKUP(D60,'Formulas M'!$A$3:$Y$27,24,FALSE)</f>
        <v>0</v>
      </c>
      <c r="K60" s="45">
        <f>VLOOKUP(D60,'Formulas M'!$A$3:$Y$27,25,FALSE)</f>
        <v>0</v>
      </c>
      <c r="L60" s="52">
        <f t="shared" si="176"/>
        <v>0</v>
      </c>
      <c r="M60" s="53"/>
      <c r="N60" s="52">
        <f t="shared" si="177"/>
        <v>0</v>
      </c>
      <c r="O60" s="53"/>
      <c r="P60" s="52">
        <f t="shared" si="178"/>
        <v>0</v>
      </c>
      <c r="Q60" s="165"/>
      <c r="R60" s="153">
        <f>IF(ISERROR(((#REF!/36)*E60)*F60),0,((#REF!/36)*E60)*F60)</f>
        <v>0</v>
      </c>
      <c r="U60" s="159">
        <f t="shared" si="88"/>
        <v>0</v>
      </c>
      <c r="V60" s="48">
        <f t="shared" si="89"/>
        <v>0</v>
      </c>
      <c r="W60" s="160">
        <f t="shared" si="90"/>
        <v>0</v>
      </c>
      <c r="X60" s="154">
        <f t="shared" si="91"/>
        <v>0</v>
      </c>
      <c r="Y60" s="48">
        <f t="shared" si="92"/>
        <v>0</v>
      </c>
      <c r="Z60" s="48">
        <f t="shared" si="93"/>
        <v>0</v>
      </c>
      <c r="AA60" s="48">
        <f t="shared" si="94"/>
        <v>0</v>
      </c>
      <c r="AB60" s="48">
        <f t="shared" si="95"/>
        <v>0</v>
      </c>
      <c r="AC60" s="48">
        <f t="shared" si="96"/>
        <v>0</v>
      </c>
      <c r="AD60" s="48">
        <f t="shared" si="166"/>
        <v>0</v>
      </c>
      <c r="AE60" s="48">
        <f t="shared" si="97"/>
        <v>0</v>
      </c>
      <c r="AF60" s="48">
        <f t="shared" si="98"/>
        <v>0</v>
      </c>
      <c r="AG60" s="48">
        <f t="shared" si="99"/>
        <v>0</v>
      </c>
      <c r="AH60" s="48">
        <f t="shared" si="100"/>
        <v>0</v>
      </c>
      <c r="AI60" s="48">
        <f t="shared" si="101"/>
        <v>0</v>
      </c>
      <c r="AJ60" s="48">
        <f t="shared" si="102"/>
        <v>0</v>
      </c>
      <c r="AK60" s="48">
        <f t="shared" si="103"/>
        <v>0</v>
      </c>
      <c r="AL60" s="48">
        <f t="shared" si="104"/>
        <v>0</v>
      </c>
      <c r="AM60" s="48">
        <f t="shared" si="105"/>
        <v>0</v>
      </c>
      <c r="AN60" s="48">
        <f t="shared" si="106"/>
        <v>0</v>
      </c>
      <c r="AO60" s="48">
        <f t="shared" si="107"/>
        <v>0</v>
      </c>
      <c r="AP60" s="48">
        <f t="shared" si="108"/>
        <v>0</v>
      </c>
      <c r="AQ60" s="48">
        <f t="shared" si="109"/>
        <v>0</v>
      </c>
      <c r="AR60" s="48">
        <f t="shared" si="110"/>
        <v>0</v>
      </c>
      <c r="AS60" s="48">
        <f t="shared" si="111"/>
        <v>0</v>
      </c>
      <c r="AT60" s="48">
        <f t="shared" si="112"/>
        <v>0</v>
      </c>
      <c r="AU60" s="48">
        <f t="shared" si="113"/>
        <v>0</v>
      </c>
      <c r="AV60" s="48">
        <f t="shared" si="114"/>
        <v>0</v>
      </c>
      <c r="AW60" s="48">
        <f t="shared" si="115"/>
        <v>0</v>
      </c>
      <c r="AX60" s="149">
        <f t="shared" si="116"/>
        <v>0</v>
      </c>
      <c r="AZ60" s="31"/>
      <c r="BA60" s="32"/>
      <c r="BB60" s="33"/>
      <c r="BC60" s="248"/>
      <c r="BE60" s="239"/>
      <c r="BF60" s="32"/>
      <c r="BG60" s="117"/>
      <c r="BH60" s="117"/>
      <c r="BI60" s="136">
        <f t="shared" si="153"/>
        <v>0</v>
      </c>
      <c r="BJ60" s="119"/>
      <c r="BK60" s="119"/>
      <c r="BL60" s="119"/>
      <c r="BM60" s="175"/>
      <c r="BN60" s="119"/>
      <c r="BO60" s="119"/>
      <c r="BP60" s="119"/>
      <c r="BQ60" s="175"/>
      <c r="BR60" s="119"/>
      <c r="BS60" s="119"/>
      <c r="BT60" s="119"/>
      <c r="BU60" s="178"/>
      <c r="BZ60" s="159">
        <f t="shared" si="179"/>
        <v>0</v>
      </c>
      <c r="CA60" s="48">
        <f t="shared" si="180"/>
        <v>0</v>
      </c>
      <c r="CB60" s="160">
        <f t="shared" si="181"/>
        <v>0</v>
      </c>
      <c r="CC60" s="159">
        <f t="shared" si="182"/>
        <v>0</v>
      </c>
      <c r="CD60" s="48">
        <f t="shared" si="183"/>
        <v>0</v>
      </c>
      <c r="CE60" s="160">
        <f t="shared" si="184"/>
        <v>0</v>
      </c>
      <c r="CF60" s="159">
        <f t="shared" si="185"/>
        <v>0</v>
      </c>
      <c r="CG60" s="48">
        <f t="shared" si="186"/>
        <v>0</v>
      </c>
      <c r="CH60" s="160">
        <f t="shared" si="187"/>
        <v>0</v>
      </c>
      <c r="CI60" s="159">
        <f t="shared" si="188"/>
        <v>0</v>
      </c>
      <c r="CJ60" s="48">
        <f t="shared" si="189"/>
        <v>0</v>
      </c>
      <c r="CK60" s="160">
        <f t="shared" si="190"/>
        <v>0</v>
      </c>
      <c r="CL60" s="159">
        <f t="shared" si="191"/>
        <v>0</v>
      </c>
      <c r="CM60" s="48">
        <f t="shared" si="192"/>
        <v>0</v>
      </c>
      <c r="CN60" s="160">
        <f t="shared" si="193"/>
        <v>0</v>
      </c>
      <c r="CO60" s="159">
        <f t="shared" si="194"/>
        <v>0</v>
      </c>
      <c r="CP60" s="48">
        <f t="shared" si="195"/>
        <v>0</v>
      </c>
      <c r="CQ60" s="160">
        <f t="shared" si="196"/>
        <v>0</v>
      </c>
      <c r="CR60" s="159">
        <f t="shared" si="197"/>
        <v>0</v>
      </c>
      <c r="CS60" s="48">
        <f t="shared" si="198"/>
        <v>0</v>
      </c>
      <c r="CT60" s="160">
        <f t="shared" si="199"/>
        <v>0</v>
      </c>
      <c r="CU60" s="159">
        <f t="shared" si="200"/>
        <v>0</v>
      </c>
      <c r="CV60" s="48">
        <f t="shared" si="201"/>
        <v>0</v>
      </c>
      <c r="CW60" s="160">
        <f t="shared" si="202"/>
        <v>0</v>
      </c>
    </row>
    <row r="61" spans="1:101" ht="0.75" customHeight="1" thickBot="1">
      <c r="A61" s="54"/>
      <c r="B61" s="55"/>
      <c r="C61" s="54"/>
      <c r="D61" s="54"/>
      <c r="E61" s="56"/>
      <c r="F61" s="57"/>
      <c r="G61" s="57"/>
      <c r="H61" s="114"/>
      <c r="I61" s="45" t="e">
        <f>VLOOKUP(D61,'Formulas M'!$A$3:$Y$27,23,FALSE)</f>
        <v>#N/A</v>
      </c>
      <c r="J61" s="45" t="e">
        <f>VLOOKUP(D61,'Formulas M'!$A$3:$Y$27,24,FALSE)</f>
        <v>#N/A</v>
      </c>
      <c r="K61" s="45" t="e">
        <f>VLOOKUP(D61,'Formulas M'!$A$3:$Y$27,25,FALSE)</f>
        <v>#N/A</v>
      </c>
      <c r="L61" s="58"/>
      <c r="M61" s="59" t="s">
        <v>19</v>
      </c>
      <c r="N61" s="60"/>
      <c r="O61" s="61"/>
      <c r="P61" s="62">
        <f>R61-L61</f>
        <v>0</v>
      </c>
      <c r="Q61" s="55"/>
      <c r="R61" s="167">
        <f>IF(ISERROR(((#REF!/36)*E61)*F61),0,((#REF!/36)*E61)*F61)</f>
        <v>0</v>
      </c>
      <c r="U61" s="161"/>
      <c r="V61" s="64">
        <f>IF(AND($M61=$B$72,$O61=$B$72),$L61+$N61,IF(AND($M61=$B$72,$Q61=$B$72),$L61+$P61,IF($M61=$B$72,$L61,IF($O61=$B$72,$N61,IF($Q61=$B$72,$P61,0)))))</f>
        <v>0</v>
      </c>
      <c r="W61" s="162"/>
      <c r="X61" s="155"/>
      <c r="Y61" s="63"/>
      <c r="Z61" s="63"/>
      <c r="AA61" s="63"/>
      <c r="AB61" s="63"/>
      <c r="AC61" s="63"/>
      <c r="AD61" s="63"/>
      <c r="AE61" s="63"/>
      <c r="AF61" s="63"/>
      <c r="AG61" s="64">
        <f t="shared" si="99"/>
        <v>0</v>
      </c>
      <c r="AH61" s="64">
        <f t="shared" si="100"/>
        <v>0</v>
      </c>
      <c r="AI61" s="64">
        <f t="shared" si="101"/>
        <v>0</v>
      </c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150"/>
      <c r="AZ61" s="31"/>
      <c r="BA61" s="32"/>
      <c r="BB61" s="33"/>
      <c r="BC61" s="246"/>
      <c r="BE61" s="240"/>
      <c r="BF61" s="138"/>
      <c r="BG61" s="137"/>
      <c r="BH61" s="137"/>
      <c r="BI61" s="136">
        <f t="shared" si="153"/>
        <v>0</v>
      </c>
      <c r="BJ61" s="119"/>
      <c r="BK61" s="119"/>
      <c r="BL61" s="119"/>
      <c r="BM61" s="175"/>
      <c r="BN61" s="119"/>
      <c r="BO61" s="119"/>
      <c r="BP61" s="119"/>
      <c r="BQ61" s="175"/>
      <c r="BR61" s="119"/>
      <c r="BS61" s="119"/>
      <c r="BT61" s="119"/>
      <c r="BU61" s="178"/>
      <c r="BZ61" s="161"/>
      <c r="CA61" s="64">
        <f>IF(AND($M61=$B$72,$O61=$B$72),$L61+$N61,IF(AND($M61=$B$72,$Q61=$B$72),$L61+$P61,IF($M61=$B$72,$L61,IF($O61=$B$72,$N61,IF($Q61=$B$72,$P61,0)))))</f>
        <v>0</v>
      </c>
      <c r="CB61" s="162"/>
      <c r="CC61" s="161"/>
      <c r="CD61" s="64">
        <f>IF(AND($M61=$B$72,$O61=$B$72),$L61+$N61,IF(AND($M61=$B$72,$Q61=$B$72),$L61+$P61,IF($M61=$B$72,$L61,IF($O61=$B$72,$N61,IF($Q61=$B$72,$P61,0)))))</f>
        <v>0</v>
      </c>
      <c r="CE61" s="162"/>
      <c r="CF61" s="161"/>
      <c r="CG61" s="64">
        <f>IF(AND($M61=$B$72,$O61=$B$72),$L61+$N61,IF(AND($M61=$B$72,$Q61=$B$72),$L61+$P61,IF($M61=$B$72,$L61,IF($O61=$B$72,$N61,IF($Q61=$B$72,$P61,0)))))</f>
        <v>0</v>
      </c>
      <c r="CH61" s="162"/>
      <c r="CI61" s="161"/>
      <c r="CJ61" s="64">
        <f>IF(AND($M61=$B$72,$O61=$B$72),$L61+$N61,IF(AND($M61=$B$72,$Q61=$B$72),$L61+$P61,IF($M61=$B$72,$L61,IF($O61=$B$72,$N61,IF($Q61=$B$72,$P61,0)))))</f>
        <v>0</v>
      </c>
      <c r="CK61" s="162"/>
      <c r="CL61" s="161"/>
      <c r="CM61" s="64">
        <f>IF(AND($M61=$B$72,$O61=$B$72),$L61+$N61,IF(AND($M61=$B$72,$Q61=$B$72),$L61+$P61,IF($M61=$B$72,$L61,IF($O61=$B$72,$N61,IF($Q61=$B$72,$P61,0)))))</f>
        <v>0</v>
      </c>
      <c r="CN61" s="162"/>
      <c r="CO61" s="161"/>
      <c r="CP61" s="64">
        <f>IF(AND($M61=$B$72,$O61=$B$72),$L61+$N61,IF(AND($M61=$B$72,$Q61=$B$72),$L61+$P61,IF($M61=$B$72,$L61,IF($O61=$B$72,$N61,IF($Q61=$B$72,$P61,0)))))</f>
        <v>0</v>
      </c>
      <c r="CQ61" s="162"/>
      <c r="CR61" s="161"/>
      <c r="CS61" s="64">
        <f>IF(AND($M61=$B$72,$O61=$B$72),$L61+$N61,IF(AND($M61=$B$72,$Q61=$B$72),$L61+$P61,IF($M61=$B$72,$L61,IF($O61=$B$72,$N61,IF($Q61=$B$72,$P61,0)))))</f>
        <v>0</v>
      </c>
      <c r="CT61" s="162"/>
      <c r="CU61" s="161"/>
      <c r="CV61" s="64">
        <f>IF(AND($M61=$B$72,$O61=$B$72),$L61+$N61,IF(AND($M61=$B$72,$Q61=$B$72),$L61+$P61,IF($M61=$B$72,$L61,IF($O61=$B$72,$N61,IF($Q61=$B$72,$P61,0)))))</f>
        <v>0</v>
      </c>
      <c r="CW61" s="162"/>
    </row>
    <row r="62" spans="1:101" ht="15.75" thickBot="1">
      <c r="A62" s="19"/>
      <c r="B62" s="28"/>
      <c r="C62" s="22"/>
      <c r="D62" s="22"/>
      <c r="E62" s="11"/>
      <c r="F62" s="65" t="s">
        <v>33</v>
      </c>
      <c r="G62" s="66"/>
      <c r="H62" s="23"/>
      <c r="I62" s="67"/>
      <c r="J62" s="67"/>
      <c r="K62" s="67"/>
      <c r="L62" s="68">
        <f>SUM(L15:L61)</f>
        <v>0</v>
      </c>
      <c r="M62" s="28"/>
      <c r="N62" s="68">
        <f>SUM(N15:N61)</f>
        <v>0</v>
      </c>
      <c r="O62" s="28"/>
      <c r="P62" s="68">
        <f>SUM(P15:P61)</f>
        <v>0</v>
      </c>
      <c r="Q62" s="69" t="s">
        <v>20</v>
      </c>
      <c r="R62" s="68">
        <f>SUM(R15:R61)</f>
        <v>0</v>
      </c>
      <c r="U62" s="163">
        <f>SUM(U15:U61)</f>
        <v>0</v>
      </c>
      <c r="V62" s="163">
        <f aca="true" t="shared" si="203" ref="V62:AY62">SUM(V15:V61)</f>
        <v>0</v>
      </c>
      <c r="W62" s="163">
        <f t="shared" si="203"/>
        <v>0</v>
      </c>
      <c r="X62" s="163">
        <f t="shared" si="203"/>
        <v>0</v>
      </c>
      <c r="Y62" s="163">
        <f t="shared" si="203"/>
        <v>0</v>
      </c>
      <c r="Z62" s="163">
        <f t="shared" si="203"/>
        <v>0</v>
      </c>
      <c r="AA62" s="163">
        <f t="shared" si="203"/>
        <v>0</v>
      </c>
      <c r="AB62" s="163">
        <f t="shared" si="203"/>
        <v>0</v>
      </c>
      <c r="AC62" s="163">
        <f t="shared" si="203"/>
        <v>0</v>
      </c>
      <c r="AD62" s="163">
        <f t="shared" si="203"/>
        <v>0</v>
      </c>
      <c r="AE62" s="163">
        <f t="shared" si="203"/>
        <v>0</v>
      </c>
      <c r="AF62" s="163">
        <f t="shared" si="203"/>
        <v>0</v>
      </c>
      <c r="AG62" s="163">
        <f t="shared" si="203"/>
        <v>0</v>
      </c>
      <c r="AH62" s="163">
        <f t="shared" si="203"/>
        <v>0</v>
      </c>
      <c r="AI62" s="163">
        <f t="shared" si="203"/>
        <v>0</v>
      </c>
      <c r="AJ62" s="163">
        <f t="shared" si="203"/>
        <v>0</v>
      </c>
      <c r="AK62" s="163">
        <f t="shared" si="203"/>
        <v>0</v>
      </c>
      <c r="AL62" s="163">
        <f t="shared" si="203"/>
        <v>0</v>
      </c>
      <c r="AM62" s="163">
        <f t="shared" si="203"/>
        <v>0</v>
      </c>
      <c r="AN62" s="163">
        <f t="shared" si="203"/>
        <v>0</v>
      </c>
      <c r="AO62" s="163">
        <f t="shared" si="203"/>
        <v>0</v>
      </c>
      <c r="AP62" s="163">
        <f t="shared" si="203"/>
        <v>0</v>
      </c>
      <c r="AQ62" s="163">
        <f t="shared" si="203"/>
        <v>0</v>
      </c>
      <c r="AR62" s="163">
        <f t="shared" si="203"/>
        <v>0</v>
      </c>
      <c r="AS62" s="163">
        <f t="shared" si="203"/>
        <v>0</v>
      </c>
      <c r="AT62" s="163">
        <f t="shared" si="203"/>
        <v>0</v>
      </c>
      <c r="AU62" s="163">
        <f t="shared" si="203"/>
        <v>0</v>
      </c>
      <c r="AV62" s="163">
        <f t="shared" si="203"/>
        <v>0</v>
      </c>
      <c r="AW62" s="163">
        <f t="shared" si="203"/>
        <v>0</v>
      </c>
      <c r="AX62" s="163">
        <f t="shared" si="203"/>
        <v>0</v>
      </c>
      <c r="AY62" s="163">
        <f t="shared" si="203"/>
        <v>0</v>
      </c>
      <c r="AZ62" s="163"/>
      <c r="BA62" s="163"/>
      <c r="BB62" s="238"/>
      <c r="BC62" s="249"/>
      <c r="BD62" s="244"/>
      <c r="BE62" s="215">
        <f>SUM(BE15:BE49)</f>
        <v>0</v>
      </c>
      <c r="BF62" s="215">
        <f aca="true" t="shared" si="204" ref="BF62:BU62">SUM(BF15:BF49)</f>
        <v>0</v>
      </c>
      <c r="BG62" s="215">
        <f t="shared" si="204"/>
        <v>0</v>
      </c>
      <c r="BH62" s="215">
        <f t="shared" si="204"/>
        <v>0</v>
      </c>
      <c r="BI62" s="215">
        <f t="shared" si="204"/>
        <v>0</v>
      </c>
      <c r="BJ62" s="215"/>
      <c r="BK62" s="215">
        <f t="shared" si="204"/>
        <v>0</v>
      </c>
      <c r="BL62" s="215" t="e">
        <f t="shared" si="204"/>
        <v>#N/A</v>
      </c>
      <c r="BM62" s="215">
        <f t="shared" si="204"/>
        <v>0</v>
      </c>
      <c r="BN62" s="215">
        <f t="shared" si="204"/>
        <v>0</v>
      </c>
      <c r="BO62" s="215">
        <f t="shared" si="204"/>
        <v>0</v>
      </c>
      <c r="BP62" s="215" t="e">
        <f t="shared" si="204"/>
        <v>#N/A</v>
      </c>
      <c r="BQ62" s="215">
        <f t="shared" si="204"/>
        <v>0</v>
      </c>
      <c r="BR62" s="215">
        <f t="shared" si="204"/>
        <v>0</v>
      </c>
      <c r="BS62" s="215">
        <f t="shared" si="204"/>
        <v>0</v>
      </c>
      <c r="BT62" s="215" t="e">
        <f t="shared" si="204"/>
        <v>#N/A</v>
      </c>
      <c r="BU62" s="215">
        <f t="shared" si="204"/>
        <v>0</v>
      </c>
      <c r="BZ62" s="163">
        <f>SUM(BZ15:BZ61)</f>
        <v>0</v>
      </c>
      <c r="CA62" s="163">
        <f aca="true" t="shared" si="205" ref="CA62:CW62">SUM(CA15:CA61)</f>
        <v>0</v>
      </c>
      <c r="CB62" s="163">
        <f t="shared" si="205"/>
        <v>0</v>
      </c>
      <c r="CC62" s="163">
        <f t="shared" si="205"/>
        <v>0</v>
      </c>
      <c r="CD62" s="163">
        <f t="shared" si="205"/>
        <v>0</v>
      </c>
      <c r="CE62" s="163">
        <f t="shared" si="205"/>
        <v>0</v>
      </c>
      <c r="CF62" s="163">
        <f t="shared" si="205"/>
        <v>0</v>
      </c>
      <c r="CG62" s="163">
        <f t="shared" si="205"/>
        <v>0</v>
      </c>
      <c r="CH62" s="163">
        <f t="shared" si="205"/>
        <v>0</v>
      </c>
      <c r="CI62" s="163">
        <f t="shared" si="205"/>
        <v>0</v>
      </c>
      <c r="CJ62" s="163">
        <f t="shared" si="205"/>
        <v>0</v>
      </c>
      <c r="CK62" s="163">
        <f t="shared" si="205"/>
        <v>0</v>
      </c>
      <c r="CL62" s="163">
        <f t="shared" si="205"/>
        <v>0</v>
      </c>
      <c r="CM62" s="163">
        <f t="shared" si="205"/>
        <v>0</v>
      </c>
      <c r="CN62" s="163">
        <f t="shared" si="205"/>
        <v>0</v>
      </c>
      <c r="CO62" s="163">
        <f t="shared" si="205"/>
        <v>0</v>
      </c>
      <c r="CP62" s="163">
        <f t="shared" si="205"/>
        <v>0</v>
      </c>
      <c r="CQ62" s="163">
        <f t="shared" si="205"/>
        <v>0</v>
      </c>
      <c r="CR62" s="163">
        <f t="shared" si="205"/>
        <v>0</v>
      </c>
      <c r="CS62" s="163">
        <f t="shared" si="205"/>
        <v>0</v>
      </c>
      <c r="CT62" s="163">
        <f t="shared" si="205"/>
        <v>0</v>
      </c>
      <c r="CU62" s="163">
        <f t="shared" si="205"/>
        <v>0</v>
      </c>
      <c r="CV62" s="163">
        <f t="shared" si="205"/>
        <v>0</v>
      </c>
      <c r="CW62" s="163">
        <f t="shared" si="205"/>
        <v>0</v>
      </c>
    </row>
    <row r="63" spans="1:101" ht="15.75" thickBot="1">
      <c r="A63" s="19"/>
      <c r="B63" s="28"/>
      <c r="C63" s="22"/>
      <c r="D63" s="22"/>
      <c r="E63" s="11"/>
      <c r="F63" s="22"/>
      <c r="G63" s="23"/>
      <c r="H63" s="23"/>
      <c r="I63" s="27"/>
      <c r="J63" s="27"/>
      <c r="K63" s="27"/>
      <c r="L63" s="70"/>
      <c r="M63" s="28"/>
      <c r="N63" s="28"/>
      <c r="O63" s="28"/>
      <c r="P63" s="71"/>
      <c r="Q63" s="28"/>
      <c r="R63" s="70"/>
      <c r="U63" s="72"/>
      <c r="V63" s="72">
        <f>SUM(U62:W62)</f>
        <v>0</v>
      </c>
      <c r="W63" s="72"/>
      <c r="X63" s="72"/>
      <c r="Y63" s="72">
        <f>SUM(X62:Z62)</f>
        <v>0</v>
      </c>
      <c r="Z63" s="72"/>
      <c r="AA63" s="72"/>
      <c r="AB63" s="72">
        <f>SUM(AA62:AC62)</f>
        <v>0</v>
      </c>
      <c r="AC63" s="72"/>
      <c r="AD63" s="72"/>
      <c r="AE63" s="72">
        <f>SUM(AD62:AF62)</f>
        <v>0</v>
      </c>
      <c r="AF63" s="72"/>
      <c r="AG63" s="72"/>
      <c r="AH63" s="72">
        <f>SUM(AG62:AI62)</f>
        <v>0</v>
      </c>
      <c r="AI63" s="72"/>
      <c r="AJ63" s="72"/>
      <c r="AK63" s="72">
        <f>SUM(AJ62:AL62)</f>
        <v>0</v>
      </c>
      <c r="AL63" s="72"/>
      <c r="AM63" s="72"/>
      <c r="AN63" s="72">
        <f>SUM(AM62:AO62)</f>
        <v>0</v>
      </c>
      <c r="AO63" s="72"/>
      <c r="AP63" s="72"/>
      <c r="AQ63" s="72">
        <f>SUM(AP62:AR62)</f>
        <v>0</v>
      </c>
      <c r="AR63" s="72"/>
      <c r="AS63" s="72"/>
      <c r="AT63" s="72">
        <f>SUM(AS62:AU62)</f>
        <v>0</v>
      </c>
      <c r="AU63" s="72"/>
      <c r="AV63" s="72"/>
      <c r="AW63" s="72">
        <f>SUM(AV62:AX62)</f>
        <v>0</v>
      </c>
      <c r="AX63" s="72"/>
      <c r="BC63" s="179"/>
      <c r="BD63" s="245"/>
      <c r="BH63" s="188"/>
      <c r="BZ63" s="72"/>
      <c r="CA63" s="72">
        <f>SUM(BZ62:CB62)</f>
        <v>0</v>
      </c>
      <c r="CB63" s="72"/>
      <c r="CC63" s="72"/>
      <c r="CD63" s="72">
        <f>SUM(CC62:CE62)</f>
        <v>0</v>
      </c>
      <c r="CE63" s="72"/>
      <c r="CF63" s="72"/>
      <c r="CG63" s="72">
        <f>SUM(CF62:CH62)</f>
        <v>0</v>
      </c>
      <c r="CH63" s="72"/>
      <c r="CI63" s="72"/>
      <c r="CJ63" s="72">
        <f>SUM(CI62:CK62)</f>
        <v>0</v>
      </c>
      <c r="CK63" s="72"/>
      <c r="CL63" s="72"/>
      <c r="CM63" s="72">
        <f>SUM(CL62:CN62)</f>
        <v>0</v>
      </c>
      <c r="CN63" s="72"/>
      <c r="CO63" s="72"/>
      <c r="CP63" s="72">
        <f>SUM(CO62:CQ62)</f>
        <v>0</v>
      </c>
      <c r="CQ63" s="72"/>
      <c r="CR63" s="72"/>
      <c r="CS63" s="72">
        <f>SUM(CR62:CT62)</f>
        <v>0</v>
      </c>
      <c r="CT63" s="72"/>
      <c r="CU63" s="72"/>
      <c r="CV63" s="72">
        <f>SUM(CU62:CW62)</f>
        <v>0</v>
      </c>
      <c r="CW63" s="72"/>
    </row>
    <row r="64" spans="1:18" ht="16.5" customHeight="1" thickBot="1">
      <c r="A64" s="19"/>
      <c r="B64" s="302" t="s">
        <v>136</v>
      </c>
      <c r="C64" s="304">
        <v>2000</v>
      </c>
      <c r="D64" s="305"/>
      <c r="E64" s="306"/>
      <c r="F64" s="305"/>
      <c r="G64" s="307"/>
      <c r="H64" s="307"/>
      <c r="I64" s="269"/>
      <c r="J64" s="269"/>
      <c r="K64" s="269"/>
      <c r="L64" s="305"/>
      <c r="M64" s="308"/>
      <c r="N64" s="308"/>
      <c r="O64" s="309"/>
      <c r="P64" s="310"/>
      <c r="Q64" s="309"/>
      <c r="R64" s="27"/>
    </row>
    <row r="65" spans="1:99" ht="17.25" customHeight="1" thickBot="1">
      <c r="A65" s="19"/>
      <c r="B65" s="308"/>
      <c r="C65" s="311"/>
      <c r="D65" s="305"/>
      <c r="E65" s="306"/>
      <c r="F65" s="305"/>
      <c r="G65" s="312"/>
      <c r="H65" s="312"/>
      <c r="I65" s="313"/>
      <c r="J65" s="313"/>
      <c r="K65" s="313"/>
      <c r="L65" s="360" t="s">
        <v>45</v>
      </c>
      <c r="M65" s="314">
        <v>0.1</v>
      </c>
      <c r="N65" s="309"/>
      <c r="O65" s="315">
        <f>R62</f>
        <v>0</v>
      </c>
      <c r="P65" s="316" t="s">
        <v>130</v>
      </c>
      <c r="Q65" s="309"/>
      <c r="R65" s="27"/>
      <c r="U65" s="72"/>
      <c r="BC65" s="179"/>
      <c r="BD65" s="245"/>
      <c r="BH65" s="188"/>
      <c r="BZ65" s="72"/>
      <c r="CC65" s="72"/>
      <c r="CF65" s="72"/>
      <c r="CI65" s="72"/>
      <c r="CL65" s="72"/>
      <c r="CO65" s="72"/>
      <c r="CR65" s="72"/>
      <c r="CU65" s="72"/>
    </row>
    <row r="66" spans="1:18" ht="22.5" thickBot="1">
      <c r="A66" s="19"/>
      <c r="B66" s="366" t="s">
        <v>137</v>
      </c>
      <c r="C66" s="304">
        <v>1200</v>
      </c>
      <c r="D66" s="305"/>
      <c r="E66" s="306"/>
      <c r="F66" s="305"/>
      <c r="G66" s="307"/>
      <c r="H66" s="307"/>
      <c r="I66" s="269"/>
      <c r="J66" s="269"/>
      <c r="K66" s="269"/>
      <c r="L66" s="317"/>
      <c r="M66" s="318"/>
      <c r="N66" s="318"/>
      <c r="O66" s="319"/>
      <c r="P66" s="320"/>
      <c r="Q66" s="309"/>
      <c r="R66" s="27"/>
    </row>
    <row r="67" spans="1:18" ht="13.5" customHeight="1" thickBot="1">
      <c r="A67" s="19"/>
      <c r="B67" s="305"/>
      <c r="C67" s="305"/>
      <c r="D67" s="305"/>
      <c r="E67" s="306"/>
      <c r="F67" s="321"/>
      <c r="G67" s="307"/>
      <c r="H67" s="307"/>
      <c r="I67" s="269"/>
      <c r="J67" s="269"/>
      <c r="K67" s="269"/>
      <c r="L67" s="305"/>
      <c r="M67" s="308"/>
      <c r="N67" s="308"/>
      <c r="O67" s="322"/>
      <c r="P67" s="308"/>
      <c r="Q67" s="309"/>
      <c r="R67" s="27"/>
    </row>
    <row r="68" spans="1:18" ht="23.25">
      <c r="A68" s="19"/>
      <c r="B68" s="305"/>
      <c r="C68" s="305"/>
      <c r="D68" s="305"/>
      <c r="E68" s="306"/>
      <c r="F68" s="305"/>
      <c r="G68" s="307"/>
      <c r="H68" s="307"/>
      <c r="I68" s="269"/>
      <c r="J68" s="269"/>
      <c r="K68" s="269"/>
      <c r="L68" s="387" t="s">
        <v>65</v>
      </c>
      <c r="M68" s="303"/>
      <c r="N68" s="262" t="s">
        <v>68</v>
      </c>
      <c r="O68" s="323" t="s">
        <v>66</v>
      </c>
      <c r="P68" s="385" t="s">
        <v>69</v>
      </c>
      <c r="Q68" s="309"/>
      <c r="R68" s="27"/>
    </row>
    <row r="69" spans="1:101" ht="12.75" customHeight="1">
      <c r="A69" s="73"/>
      <c r="B69" s="324" t="s">
        <v>133</v>
      </c>
      <c r="C69" s="325" t="s">
        <v>20</v>
      </c>
      <c r="D69" s="305"/>
      <c r="E69" s="306"/>
      <c r="F69" s="326" t="s">
        <v>71</v>
      </c>
      <c r="G69" s="327" t="s">
        <v>73</v>
      </c>
      <c r="H69" s="419" t="s">
        <v>75</v>
      </c>
      <c r="I69" s="269"/>
      <c r="J69" s="269"/>
      <c r="K69" s="269"/>
      <c r="L69" s="383" t="s">
        <v>62</v>
      </c>
      <c r="M69" s="384" t="s">
        <v>62</v>
      </c>
      <c r="N69" s="250"/>
      <c r="O69" s="260" t="s">
        <v>62</v>
      </c>
      <c r="P69" s="386"/>
      <c r="Q69" s="308"/>
      <c r="R69" s="382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Z69" s="7"/>
      <c r="BA69" s="7"/>
      <c r="BB69" s="7"/>
      <c r="BC69" s="382"/>
      <c r="BD69" s="233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</row>
    <row r="70" spans="2:127" ht="21" customHeight="1">
      <c r="B70" s="361" t="s">
        <v>134</v>
      </c>
      <c r="C70" s="362" t="s">
        <v>131</v>
      </c>
      <c r="D70" s="352"/>
      <c r="E70" s="353"/>
      <c r="F70" s="363" t="s">
        <v>72</v>
      </c>
      <c r="G70" s="363" t="s">
        <v>74</v>
      </c>
      <c r="H70" s="420"/>
      <c r="I70" s="329"/>
      <c r="J70" s="329"/>
      <c r="K70" s="329"/>
      <c r="L70" s="383"/>
      <c r="M70" s="384"/>
      <c r="N70" s="250"/>
      <c r="O70" s="261"/>
      <c r="P70" s="386"/>
      <c r="Q70" s="309"/>
      <c r="R70" s="382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Z70" s="7"/>
      <c r="BA70" s="7"/>
      <c r="BB70" s="7"/>
      <c r="BC70" s="382"/>
      <c r="BD70" s="233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DW70" s="76">
        <v>6.05</v>
      </c>
    </row>
    <row r="71" spans="1:127" ht="18" customHeight="1">
      <c r="A71" s="34">
        <v>1</v>
      </c>
      <c r="B71" s="330"/>
      <c r="C71" s="331">
        <f>V63</f>
        <v>0</v>
      </c>
      <c r="D71" s="328"/>
      <c r="E71" s="306"/>
      <c r="F71" s="332"/>
      <c r="G71" s="333"/>
      <c r="H71" s="334"/>
      <c r="I71" s="329"/>
      <c r="J71" s="329"/>
      <c r="K71" s="329"/>
      <c r="L71" s="335">
        <f>IF(ISERROR((C71*$C$64)/F71),0,(C71*$C$64)/F71)</f>
        <v>0</v>
      </c>
      <c r="M71" s="334">
        <f>ROUNDUP(L71,0)</f>
        <v>0</v>
      </c>
      <c r="N71" s="336">
        <f aca="true" t="shared" si="206" ref="N71:N80">M71*G71</f>
        <v>0</v>
      </c>
      <c r="O71" s="337">
        <f>CA63</f>
        <v>0</v>
      </c>
      <c r="P71" s="338">
        <f aca="true" t="shared" si="207" ref="P71:P80">O71*G71</f>
        <v>0</v>
      </c>
      <c r="Q71" s="309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Z71" s="7"/>
      <c r="BA71" s="7"/>
      <c r="BB71" s="7"/>
      <c r="BC71" s="182"/>
      <c r="BD71" s="182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DW71" s="76">
        <v>6.05</v>
      </c>
    </row>
    <row r="72" spans="1:127" ht="18" customHeight="1">
      <c r="A72" s="34">
        <v>2</v>
      </c>
      <c r="B72" s="330"/>
      <c r="C72" s="331">
        <f>Y63</f>
        <v>0</v>
      </c>
      <c r="D72" s="328"/>
      <c r="E72" s="306"/>
      <c r="F72" s="332"/>
      <c r="G72" s="333"/>
      <c r="H72" s="334"/>
      <c r="I72" s="329"/>
      <c r="J72" s="329"/>
      <c r="K72" s="329"/>
      <c r="L72" s="335">
        <f aca="true" t="shared" si="208" ref="L72:L81">IF(ISERROR((C72*$C$64)/F72),0,(C72*$C$64)/F72)</f>
        <v>0</v>
      </c>
      <c r="M72" s="334">
        <f aca="true" t="shared" si="209" ref="M72:M81">ROUNDUP(L72,0)</f>
        <v>0</v>
      </c>
      <c r="N72" s="336">
        <f t="shared" si="206"/>
        <v>0</v>
      </c>
      <c r="O72" s="337">
        <f>CD63</f>
        <v>0</v>
      </c>
      <c r="P72" s="338">
        <f t="shared" si="207"/>
        <v>0</v>
      </c>
      <c r="Q72" s="309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Z72" s="7"/>
      <c r="BA72" s="7"/>
      <c r="BB72" s="7"/>
      <c r="BC72" s="182"/>
      <c r="BD72" s="182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DW72" s="76">
        <v>6.05</v>
      </c>
    </row>
    <row r="73" spans="1:127" ht="18" customHeight="1">
      <c r="A73" s="34">
        <v>3</v>
      </c>
      <c r="B73" s="330"/>
      <c r="C73" s="331">
        <f>AB63</f>
        <v>0</v>
      </c>
      <c r="D73" s="328"/>
      <c r="E73" s="306"/>
      <c r="F73" s="332"/>
      <c r="G73" s="333"/>
      <c r="H73" s="334"/>
      <c r="I73" s="329"/>
      <c r="J73" s="329"/>
      <c r="K73" s="329"/>
      <c r="L73" s="335">
        <f t="shared" si="208"/>
        <v>0</v>
      </c>
      <c r="M73" s="334">
        <f t="shared" si="209"/>
        <v>0</v>
      </c>
      <c r="N73" s="336">
        <f t="shared" si="206"/>
        <v>0</v>
      </c>
      <c r="O73" s="337">
        <f>CG63</f>
        <v>0</v>
      </c>
      <c r="P73" s="338">
        <f t="shared" si="207"/>
        <v>0</v>
      </c>
      <c r="Q73" s="309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Z73" s="7"/>
      <c r="BA73" s="7"/>
      <c r="BB73" s="7"/>
      <c r="BC73" s="182"/>
      <c r="BD73" s="182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DW73" s="76">
        <v>4</v>
      </c>
    </row>
    <row r="74" spans="1:127" ht="18" customHeight="1">
      <c r="A74" s="34">
        <v>4</v>
      </c>
      <c r="B74" s="330"/>
      <c r="C74" s="331">
        <f>AE63</f>
        <v>0</v>
      </c>
      <c r="D74" s="328"/>
      <c r="E74" s="306"/>
      <c r="F74" s="332"/>
      <c r="G74" s="333"/>
      <c r="H74" s="334"/>
      <c r="I74" s="329"/>
      <c r="J74" s="329"/>
      <c r="K74" s="329"/>
      <c r="L74" s="335">
        <f t="shared" si="208"/>
        <v>0</v>
      </c>
      <c r="M74" s="334">
        <f t="shared" si="209"/>
        <v>0</v>
      </c>
      <c r="N74" s="336">
        <f t="shared" si="206"/>
        <v>0</v>
      </c>
      <c r="O74" s="337">
        <f>CJ63</f>
        <v>0</v>
      </c>
      <c r="P74" s="338">
        <f t="shared" si="207"/>
        <v>0</v>
      </c>
      <c r="Q74" s="309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Z74" s="7"/>
      <c r="BA74" s="7"/>
      <c r="BB74" s="7"/>
      <c r="BC74" s="182"/>
      <c r="BD74" s="182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DW74" s="76">
        <v>1.68</v>
      </c>
    </row>
    <row r="75" spans="1:127" ht="18" customHeight="1">
      <c r="A75" s="34">
        <v>5</v>
      </c>
      <c r="B75" s="330"/>
      <c r="C75" s="331">
        <f>AH63</f>
        <v>0</v>
      </c>
      <c r="D75" s="328"/>
      <c r="E75" s="306"/>
      <c r="F75" s="332"/>
      <c r="G75" s="333"/>
      <c r="H75" s="334"/>
      <c r="I75" s="329"/>
      <c r="J75" s="329"/>
      <c r="K75" s="329"/>
      <c r="L75" s="335">
        <f t="shared" si="208"/>
        <v>0</v>
      </c>
      <c r="M75" s="334">
        <f t="shared" si="209"/>
        <v>0</v>
      </c>
      <c r="N75" s="336">
        <f t="shared" si="206"/>
        <v>0</v>
      </c>
      <c r="O75" s="337">
        <f>CM63</f>
        <v>0</v>
      </c>
      <c r="P75" s="338">
        <f t="shared" si="207"/>
        <v>0</v>
      </c>
      <c r="Q75" s="309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Z75" s="7"/>
      <c r="BA75" s="7"/>
      <c r="BB75" s="7"/>
      <c r="BC75" s="182"/>
      <c r="BD75" s="182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DW75" s="76">
        <v>1.68</v>
      </c>
    </row>
    <row r="76" spans="1:127" ht="18" customHeight="1">
      <c r="A76" s="34">
        <v>6</v>
      </c>
      <c r="B76" s="330"/>
      <c r="C76" s="331">
        <f>AK63</f>
        <v>0</v>
      </c>
      <c r="D76" s="328"/>
      <c r="E76" s="306"/>
      <c r="F76" s="332"/>
      <c r="G76" s="333"/>
      <c r="H76" s="334"/>
      <c r="I76" s="329"/>
      <c r="J76" s="329"/>
      <c r="K76" s="329"/>
      <c r="L76" s="335">
        <f t="shared" si="208"/>
        <v>0</v>
      </c>
      <c r="M76" s="334">
        <f t="shared" si="209"/>
        <v>0</v>
      </c>
      <c r="N76" s="336">
        <f t="shared" si="206"/>
        <v>0</v>
      </c>
      <c r="O76" s="337">
        <f>CP63</f>
        <v>0</v>
      </c>
      <c r="P76" s="338">
        <f t="shared" si="207"/>
        <v>0</v>
      </c>
      <c r="Q76" s="309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Z76" s="7"/>
      <c r="BA76" s="7"/>
      <c r="BB76" s="7"/>
      <c r="BC76" s="182"/>
      <c r="BD76" s="182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DW76" s="115"/>
    </row>
    <row r="77" spans="1:127" ht="18" customHeight="1">
      <c r="A77" s="34">
        <v>7</v>
      </c>
      <c r="B77" s="330"/>
      <c r="C77" s="331">
        <f>AN63</f>
        <v>0</v>
      </c>
      <c r="D77" s="328"/>
      <c r="E77" s="306"/>
      <c r="F77" s="339"/>
      <c r="G77" s="340"/>
      <c r="H77" s="334"/>
      <c r="I77" s="329"/>
      <c r="J77" s="329"/>
      <c r="K77" s="329"/>
      <c r="L77" s="335">
        <f t="shared" si="208"/>
        <v>0</v>
      </c>
      <c r="M77" s="334">
        <f t="shared" si="209"/>
        <v>0</v>
      </c>
      <c r="N77" s="336">
        <f t="shared" si="206"/>
        <v>0</v>
      </c>
      <c r="O77" s="337">
        <f>CS63</f>
        <v>0</v>
      </c>
      <c r="P77" s="338">
        <f t="shared" si="207"/>
        <v>0</v>
      </c>
      <c r="Q77" s="309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Z77" s="7"/>
      <c r="BA77" s="7"/>
      <c r="BB77" s="7"/>
      <c r="BC77" s="184"/>
      <c r="BD77" s="184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DW77" s="115"/>
    </row>
    <row r="78" spans="1:127" ht="18" customHeight="1">
      <c r="A78" s="34">
        <v>8</v>
      </c>
      <c r="B78" s="341"/>
      <c r="C78" s="331">
        <f>AQ63</f>
        <v>0</v>
      </c>
      <c r="D78" s="328"/>
      <c r="E78" s="306"/>
      <c r="F78" s="339"/>
      <c r="G78" s="340"/>
      <c r="H78" s="334"/>
      <c r="I78" s="329"/>
      <c r="J78" s="329"/>
      <c r="K78" s="329"/>
      <c r="L78" s="335">
        <f t="shared" si="208"/>
        <v>0</v>
      </c>
      <c r="M78" s="334">
        <f t="shared" si="209"/>
        <v>0</v>
      </c>
      <c r="N78" s="336">
        <f t="shared" si="206"/>
        <v>0</v>
      </c>
      <c r="O78" s="337"/>
      <c r="P78" s="338">
        <f t="shared" si="207"/>
        <v>0</v>
      </c>
      <c r="Q78" s="309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Z78" s="7"/>
      <c r="BA78" s="7"/>
      <c r="BB78" s="7"/>
      <c r="BC78" s="184"/>
      <c r="BD78" s="184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DW78" s="115"/>
    </row>
    <row r="79" spans="1:127" ht="18" customHeight="1">
      <c r="A79" s="34">
        <v>9</v>
      </c>
      <c r="B79" s="341"/>
      <c r="C79" s="331">
        <f>AT63</f>
        <v>0</v>
      </c>
      <c r="D79" s="328"/>
      <c r="E79" s="306"/>
      <c r="F79" s="339"/>
      <c r="G79" s="340"/>
      <c r="H79" s="334"/>
      <c r="I79" s="329"/>
      <c r="J79" s="329"/>
      <c r="K79" s="329"/>
      <c r="L79" s="335">
        <f t="shared" si="208"/>
        <v>0</v>
      </c>
      <c r="M79" s="334">
        <f t="shared" si="209"/>
        <v>0</v>
      </c>
      <c r="N79" s="336">
        <f t="shared" si="206"/>
        <v>0</v>
      </c>
      <c r="O79" s="337"/>
      <c r="P79" s="338">
        <f t="shared" si="207"/>
        <v>0</v>
      </c>
      <c r="Q79" s="309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Z79" s="7"/>
      <c r="BA79" s="7"/>
      <c r="BB79" s="7"/>
      <c r="BC79" s="184"/>
      <c r="BD79" s="184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DW79" s="115"/>
    </row>
    <row r="80" spans="1:101" ht="18" customHeight="1">
      <c r="A80" s="34">
        <v>10</v>
      </c>
      <c r="B80" s="341"/>
      <c r="C80" s="331">
        <f>AW63</f>
        <v>0</v>
      </c>
      <c r="D80" s="328"/>
      <c r="E80" s="306"/>
      <c r="F80" s="339"/>
      <c r="G80" s="340"/>
      <c r="H80" s="334"/>
      <c r="I80" s="329"/>
      <c r="J80" s="329"/>
      <c r="K80" s="329"/>
      <c r="L80" s="335">
        <f t="shared" si="208"/>
        <v>0</v>
      </c>
      <c r="M80" s="334">
        <f t="shared" si="209"/>
        <v>0</v>
      </c>
      <c r="N80" s="336">
        <f t="shared" si="206"/>
        <v>0</v>
      </c>
      <c r="O80" s="337"/>
      <c r="P80" s="338">
        <f t="shared" si="207"/>
        <v>0</v>
      </c>
      <c r="Q80" s="309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Z80" s="7"/>
      <c r="BA80" s="7"/>
      <c r="BB80" s="7"/>
      <c r="BC80" s="184"/>
      <c r="BD80" s="184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</row>
    <row r="81" spans="2:101" ht="5.25" customHeight="1" thickBot="1">
      <c r="B81" s="342"/>
      <c r="C81" s="328"/>
      <c r="D81" s="328"/>
      <c r="E81" s="306"/>
      <c r="F81" s="328"/>
      <c r="G81" s="343"/>
      <c r="H81" s="343"/>
      <c r="I81" s="329"/>
      <c r="J81" s="329"/>
      <c r="K81" s="329"/>
      <c r="L81" s="335">
        <f t="shared" si="208"/>
        <v>0</v>
      </c>
      <c r="M81" s="334">
        <f t="shared" si="209"/>
        <v>0</v>
      </c>
      <c r="N81" s="344"/>
      <c r="O81" s="289"/>
      <c r="P81" s="345"/>
      <c r="Q81" s="309"/>
      <c r="R81" s="183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Z81" s="7"/>
      <c r="BA81" s="7"/>
      <c r="BB81" s="7"/>
      <c r="BC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</row>
    <row r="82" spans="2:101" ht="18" customHeight="1" thickBot="1">
      <c r="B82" s="309"/>
      <c r="C82" s="346">
        <f>SUM(C71:C81)</f>
        <v>0</v>
      </c>
      <c r="D82" s="328"/>
      <c r="E82" s="306"/>
      <c r="F82" s="328"/>
      <c r="G82" s="343"/>
      <c r="H82" s="343"/>
      <c r="I82" s="329"/>
      <c r="J82" s="329"/>
      <c r="K82" s="329"/>
      <c r="L82" s="347">
        <f>SUM(L71:L81)</f>
        <v>0</v>
      </c>
      <c r="M82" s="348">
        <f>SUM(M71:M81)</f>
        <v>0</v>
      </c>
      <c r="N82" s="349">
        <f>SUM(N71:N81)</f>
        <v>0</v>
      </c>
      <c r="O82" s="350">
        <f>SUM(O71:O80)</f>
        <v>0</v>
      </c>
      <c r="P82" s="351">
        <f>SUM(P71:P80)</f>
        <v>0</v>
      </c>
      <c r="Q82" s="309"/>
      <c r="R82" s="18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Z82" s="7"/>
      <c r="BA82" s="7"/>
      <c r="BB82" s="7"/>
      <c r="BC82" s="181"/>
      <c r="BD82" s="181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</row>
    <row r="83" spans="2:17" ht="27" customHeight="1" thickBot="1">
      <c r="B83" s="309"/>
      <c r="C83" s="367" t="s">
        <v>132</v>
      </c>
      <c r="D83" s="352"/>
      <c r="E83" s="353"/>
      <c r="F83" s="352"/>
      <c r="G83" s="354"/>
      <c r="H83" s="354"/>
      <c r="I83" s="355"/>
      <c r="J83" s="355"/>
      <c r="K83" s="355"/>
      <c r="L83" s="356"/>
      <c r="M83" s="357"/>
      <c r="N83" s="365" t="s">
        <v>67</v>
      </c>
      <c r="O83" s="357"/>
      <c r="P83" s="364" t="s">
        <v>84</v>
      </c>
      <c r="Q83" s="309"/>
    </row>
    <row r="84" spans="2:17" ht="15.75" thickBot="1">
      <c r="B84" s="309"/>
      <c r="C84" s="328"/>
      <c r="D84" s="328"/>
      <c r="E84" s="306"/>
      <c r="F84" s="328"/>
      <c r="G84" s="343"/>
      <c r="H84" s="343"/>
      <c r="I84" s="329"/>
      <c r="J84" s="329"/>
      <c r="K84" s="329"/>
      <c r="L84" s="310"/>
      <c r="M84" s="358" t="s">
        <v>70</v>
      </c>
      <c r="N84" s="359">
        <f>N82/$C$64</f>
        <v>0</v>
      </c>
      <c r="O84" s="358" t="s">
        <v>70</v>
      </c>
      <c r="P84" s="359">
        <f>IF((P82/C64)&lt;N84,N84,(P82/C64))</f>
        <v>0</v>
      </c>
      <c r="Q84" s="309"/>
    </row>
    <row r="85" spans="2:17" ht="15">
      <c r="B85" s="309"/>
      <c r="C85" s="328"/>
      <c r="D85" s="328"/>
      <c r="E85" s="306"/>
      <c r="F85" s="328"/>
      <c r="G85" s="343"/>
      <c r="H85" s="343"/>
      <c r="I85" s="329"/>
      <c r="J85" s="329"/>
      <c r="K85" s="329"/>
      <c r="L85" s="310"/>
      <c r="M85" s="309"/>
      <c r="N85" s="309"/>
      <c r="O85" s="309"/>
      <c r="P85" s="310"/>
      <c r="Q85" s="309"/>
    </row>
    <row r="88" spans="6:7" ht="15">
      <c r="F88" s="25"/>
      <c r="G88" s="213"/>
    </row>
  </sheetData>
  <mergeCells count="55">
    <mergeCell ref="H69:H70"/>
    <mergeCell ref="B9:F9"/>
    <mergeCell ref="L9:M9"/>
    <mergeCell ref="N2:O2"/>
    <mergeCell ref="B4:F4"/>
    <mergeCell ref="B5:F5"/>
    <mergeCell ref="B7:F7"/>
    <mergeCell ref="B8:F8"/>
    <mergeCell ref="O9:P9"/>
    <mergeCell ref="AV13:AX13"/>
    <mergeCell ref="AD13:AF13"/>
    <mergeCell ref="AG13:AI13"/>
    <mergeCell ref="AJ13:AL13"/>
    <mergeCell ref="AM13:AO13"/>
    <mergeCell ref="AA13:AC13"/>
    <mergeCell ref="U13:W13"/>
    <mergeCell ref="AP13:AR13"/>
    <mergeCell ref="AS13:AU13"/>
    <mergeCell ref="X13:Z13"/>
    <mergeCell ref="AZ11:AZ13"/>
    <mergeCell ref="BA11:BA13"/>
    <mergeCell ref="BB11:BB13"/>
    <mergeCell ref="BG11:BG13"/>
    <mergeCell ref="BH11:BH13"/>
    <mergeCell ref="BI11:BI13"/>
    <mergeCell ref="BC11:BC13"/>
    <mergeCell ref="BE11:BE13"/>
    <mergeCell ref="BF11:BF13"/>
    <mergeCell ref="BJ11:BJ13"/>
    <mergeCell ref="BN11:BN13"/>
    <mergeCell ref="BR11:BR13"/>
    <mergeCell ref="BS11:BS13"/>
    <mergeCell ref="R69:R70"/>
    <mergeCell ref="BC69:BC70"/>
    <mergeCell ref="L69:L70"/>
    <mergeCell ref="M69:M70"/>
    <mergeCell ref="P68:P70"/>
    <mergeCell ref="L68:M68"/>
    <mergeCell ref="O69:O70"/>
    <mergeCell ref="N68:N70"/>
    <mergeCell ref="CU13:CW13"/>
    <mergeCell ref="BZ13:CB13"/>
    <mergeCell ref="CC13:CE13"/>
    <mergeCell ref="CF13:CH13"/>
    <mergeCell ref="CI13:CK13"/>
    <mergeCell ref="A1:O1"/>
    <mergeCell ref="CL13:CN13"/>
    <mergeCell ref="CO13:CQ13"/>
    <mergeCell ref="CR13:CT13"/>
    <mergeCell ref="BU11:BU13"/>
    <mergeCell ref="BL11:BL13"/>
    <mergeCell ref="BP11:BP13"/>
    <mergeCell ref="BT11:BT13"/>
    <mergeCell ref="BM11:BM13"/>
    <mergeCell ref="BQ11:BQ13"/>
  </mergeCells>
  <printOptions/>
  <pageMargins left="0.38" right="0.2" top="0.48" bottom="0.38" header="0.27" footer="0.2"/>
  <pageSetup fitToHeight="5" fitToWidth="1" horizontalDpi="600" verticalDpi="600" orientation="landscape" scale="85" r:id="rId3"/>
  <headerFooter alignWithMargins="0">
    <oddFooter>&amp;CPage &amp;P of &amp;N</oddFooter>
  </headerFooter>
  <rowBreaks count="1" manualBreakCount="1">
    <brk id="63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1.421875" style="1" customWidth="1"/>
    <col min="2" max="2" width="13.140625" style="1" customWidth="1"/>
    <col min="3" max="3" width="11.57421875" style="0" customWidth="1"/>
  </cols>
  <sheetData>
    <row r="2" spans="1:3" ht="15">
      <c r="A2" s="437" t="s">
        <v>29</v>
      </c>
      <c r="B2" s="437"/>
      <c r="C2" s="80" t="s">
        <v>36</v>
      </c>
    </row>
    <row r="3" spans="1:3" ht="15">
      <c r="A3" s="81" t="s">
        <v>37</v>
      </c>
      <c r="B3" s="81" t="s">
        <v>38</v>
      </c>
      <c r="C3" s="81" t="s">
        <v>27</v>
      </c>
    </row>
    <row r="4" spans="1:3" ht="15">
      <c r="A4" s="82" t="s">
        <v>94</v>
      </c>
      <c r="B4" s="83">
        <v>0.125</v>
      </c>
      <c r="C4" s="84">
        <f aca="true" t="shared" si="0" ref="C4:C11">25.4*B4</f>
        <v>3.175</v>
      </c>
    </row>
    <row r="5" spans="1:3" ht="15">
      <c r="A5" s="85" t="s">
        <v>39</v>
      </c>
      <c r="B5" s="83">
        <v>0.1875</v>
      </c>
      <c r="C5" s="84">
        <f t="shared" si="0"/>
        <v>4.762499999999999</v>
      </c>
    </row>
    <row r="6" spans="1:3" ht="15">
      <c r="A6" s="85" t="s">
        <v>40</v>
      </c>
      <c r="B6" s="83">
        <v>0.25</v>
      </c>
      <c r="C6" s="84">
        <f t="shared" si="0"/>
        <v>6.35</v>
      </c>
    </row>
    <row r="7" spans="1:3" ht="15">
      <c r="A7" s="85" t="s">
        <v>41</v>
      </c>
      <c r="B7" s="83">
        <f>B4*3</f>
        <v>0.375</v>
      </c>
      <c r="C7" s="84">
        <f t="shared" si="0"/>
        <v>9.524999999999999</v>
      </c>
    </row>
    <row r="8" spans="1:3" ht="15">
      <c r="A8" s="86" t="s">
        <v>42</v>
      </c>
      <c r="B8" s="83">
        <f>4*B4</f>
        <v>0.5</v>
      </c>
      <c r="C8" s="84">
        <f t="shared" si="0"/>
        <v>12.7</v>
      </c>
    </row>
    <row r="9" spans="1:3" ht="15">
      <c r="A9" s="85" t="s">
        <v>43</v>
      </c>
      <c r="B9" s="83">
        <f>5*B4</f>
        <v>0.625</v>
      </c>
      <c r="C9" s="84">
        <f t="shared" si="0"/>
        <v>15.875</v>
      </c>
    </row>
    <row r="10" spans="1:3" ht="15">
      <c r="A10" s="86" t="s">
        <v>44</v>
      </c>
      <c r="B10" s="83">
        <v>0.75</v>
      </c>
      <c r="C10" s="84">
        <f t="shared" si="0"/>
        <v>19.049999999999997</v>
      </c>
    </row>
    <row r="11" spans="1:3" ht="15">
      <c r="A11" s="81">
        <v>1</v>
      </c>
      <c r="B11" s="87">
        <v>1</v>
      </c>
      <c r="C11" s="84">
        <f t="shared" si="0"/>
        <v>25.4</v>
      </c>
    </row>
    <row r="12" ht="12.75">
      <c r="B12" s="88"/>
    </row>
  </sheetData>
  <mergeCells count="1"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1"/>
  <sheetViews>
    <sheetView workbookViewId="0" topLeftCell="A1">
      <selection activeCell="E32" sqref="E32:E39"/>
    </sheetView>
  </sheetViews>
  <sheetFormatPr defaultColWidth="9.140625" defaultRowHeight="12.75"/>
  <cols>
    <col min="1" max="1" width="2.8515625" style="107" customWidth="1"/>
    <col min="2" max="2" width="19.57421875" style="104" bestFit="1" customWidth="1"/>
    <col min="3" max="3" width="4.28125" style="104" bestFit="1" customWidth="1"/>
    <col min="4" max="4" width="1.8515625" style="104" bestFit="1" customWidth="1"/>
    <col min="5" max="5" width="4.28125" style="104" bestFit="1" customWidth="1"/>
    <col min="6" max="6" width="3.140625" style="104" bestFit="1" customWidth="1"/>
    <col min="7" max="7" width="5.57421875" style="229" bestFit="1" customWidth="1"/>
    <col min="8" max="8" width="4.421875" style="229" bestFit="1" customWidth="1"/>
    <col min="9" max="19" width="4.00390625" style="229" bestFit="1" customWidth="1"/>
    <col min="20" max="22" width="4.00390625" style="104" bestFit="1" customWidth="1"/>
    <col min="23" max="23" width="6.8515625" style="104" customWidth="1"/>
    <col min="24" max="24" width="6.57421875" style="104" bestFit="1" customWidth="1"/>
    <col min="25" max="25" width="7.140625" style="104" bestFit="1" customWidth="1"/>
    <col min="26" max="26" width="4.7109375" style="104" customWidth="1"/>
    <col min="27" max="27" width="4.7109375" style="107" bestFit="1" customWidth="1"/>
    <col min="28" max="28" width="5.140625" style="107" bestFit="1" customWidth="1"/>
    <col min="29" max="29" width="5.00390625" style="107" bestFit="1" customWidth="1"/>
    <col min="30" max="16384" width="8.8515625" style="104" customWidth="1"/>
  </cols>
  <sheetData>
    <row r="1" spans="1:25" ht="18" customHeight="1" thickBot="1">
      <c r="A1" s="190"/>
      <c r="B1" s="438" t="s">
        <v>25</v>
      </c>
      <c r="C1" s="438"/>
      <c r="G1" s="192">
        <f>0.04*J1</f>
        <v>0.076</v>
      </c>
      <c r="H1" s="221" t="s">
        <v>26</v>
      </c>
      <c r="I1" s="191" t="s">
        <v>28</v>
      </c>
      <c r="J1" s="222">
        <f>'Thd Consum Wksht - 1 Sku'!P2</f>
        <v>1.9</v>
      </c>
      <c r="K1" s="223" t="s">
        <v>27</v>
      </c>
      <c r="L1" s="224"/>
      <c r="M1" s="224"/>
      <c r="N1" s="224"/>
      <c r="O1" s="224"/>
      <c r="P1" s="224"/>
      <c r="Q1" s="224"/>
      <c r="R1" s="224"/>
      <c r="S1" s="224"/>
      <c r="T1" s="193"/>
      <c r="U1" s="193"/>
      <c r="V1" s="193"/>
      <c r="W1" s="193"/>
      <c r="X1" s="193"/>
      <c r="Y1" s="193"/>
    </row>
    <row r="2" spans="1:25" ht="24.75" customHeight="1">
      <c r="A2" s="190"/>
      <c r="B2" s="193"/>
      <c r="C2" s="193"/>
      <c r="D2" s="193"/>
      <c r="E2" s="193"/>
      <c r="F2" s="193"/>
      <c r="G2" s="225" t="s">
        <v>18</v>
      </c>
      <c r="H2" s="225" t="s">
        <v>18</v>
      </c>
      <c r="I2" s="225" t="s">
        <v>18</v>
      </c>
      <c r="J2" s="225" t="s">
        <v>18</v>
      </c>
      <c r="K2" s="225" t="s">
        <v>18</v>
      </c>
      <c r="L2" s="225" t="s">
        <v>18</v>
      </c>
      <c r="M2" s="225" t="s">
        <v>18</v>
      </c>
      <c r="N2" s="225" t="s">
        <v>18</v>
      </c>
      <c r="O2" s="225" t="s">
        <v>18</v>
      </c>
      <c r="P2" s="225" t="s">
        <v>18</v>
      </c>
      <c r="Q2" s="225" t="s">
        <v>18</v>
      </c>
      <c r="R2" s="225" t="s">
        <v>18</v>
      </c>
      <c r="S2" s="225" t="s">
        <v>18</v>
      </c>
      <c r="T2" s="190" t="s">
        <v>18</v>
      </c>
      <c r="U2" s="190" t="s">
        <v>18</v>
      </c>
      <c r="V2" s="190" t="s">
        <v>18</v>
      </c>
      <c r="W2" s="190" t="s">
        <v>77</v>
      </c>
      <c r="X2" s="190" t="s">
        <v>78</v>
      </c>
      <c r="Y2" s="190" t="s">
        <v>79</v>
      </c>
    </row>
    <row r="3" spans="1:29" s="106" customFormat="1" ht="19.5" customHeight="1">
      <c r="A3" s="194"/>
      <c r="B3" s="195" t="s">
        <v>21</v>
      </c>
      <c r="C3" s="195">
        <v>1</v>
      </c>
      <c r="D3" s="195">
        <v>2</v>
      </c>
      <c r="E3" s="195">
        <v>3</v>
      </c>
      <c r="F3" s="195">
        <v>4</v>
      </c>
      <c r="G3" s="226">
        <v>5</v>
      </c>
      <c r="H3" s="226">
        <v>6</v>
      </c>
      <c r="I3" s="226">
        <v>7</v>
      </c>
      <c r="J3" s="227">
        <v>8</v>
      </c>
      <c r="K3" s="227">
        <v>9</v>
      </c>
      <c r="L3" s="227">
        <v>10</v>
      </c>
      <c r="M3" s="227">
        <v>11</v>
      </c>
      <c r="N3" s="227">
        <v>12</v>
      </c>
      <c r="O3" s="227">
        <v>13</v>
      </c>
      <c r="P3" s="227">
        <v>14</v>
      </c>
      <c r="Q3" s="227">
        <v>15</v>
      </c>
      <c r="R3" s="227">
        <v>16</v>
      </c>
      <c r="S3" s="227">
        <v>17</v>
      </c>
      <c r="T3" s="194">
        <v>18</v>
      </c>
      <c r="U3" s="194">
        <v>19</v>
      </c>
      <c r="V3" s="194">
        <v>20</v>
      </c>
      <c r="W3" s="194">
        <v>23</v>
      </c>
      <c r="X3" s="194">
        <v>24</v>
      </c>
      <c r="Y3" s="194">
        <v>25</v>
      </c>
      <c r="Z3" s="106">
        <v>26</v>
      </c>
      <c r="AA3" s="105">
        <v>27</v>
      </c>
      <c r="AB3" s="105">
        <v>28</v>
      </c>
      <c r="AC3" s="105">
        <v>29</v>
      </c>
    </row>
    <row r="4" spans="1:29" s="106" customFormat="1" ht="21" customHeight="1">
      <c r="A4" s="196">
        <v>1</v>
      </c>
      <c r="B4" s="195" t="s">
        <v>22</v>
      </c>
      <c r="C4" s="195"/>
      <c r="D4" s="195"/>
      <c r="E4" s="195"/>
      <c r="F4" s="195"/>
      <c r="G4" s="226"/>
      <c r="H4" s="226"/>
      <c r="I4" s="226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194"/>
      <c r="U4" s="194"/>
      <c r="V4" s="194"/>
      <c r="W4" s="197"/>
      <c r="X4" s="197"/>
      <c r="Y4" s="197"/>
      <c r="Z4" s="105" t="s">
        <v>5</v>
      </c>
      <c r="AA4" s="105" t="s">
        <v>2</v>
      </c>
      <c r="AB4" s="105" t="s">
        <v>3</v>
      </c>
      <c r="AC4" s="105" t="s">
        <v>4</v>
      </c>
    </row>
    <row r="5" spans="1:29" s="193" customFormat="1" ht="11.25">
      <c r="A5" s="196">
        <v>2</v>
      </c>
      <c r="B5" s="216" t="s">
        <v>95</v>
      </c>
      <c r="C5" s="200"/>
      <c r="D5" s="200"/>
      <c r="E5" s="218">
        <v>3.42</v>
      </c>
      <c r="F5" s="218">
        <v>3.56</v>
      </c>
      <c r="G5" s="218">
        <v>3.7</v>
      </c>
      <c r="H5" s="218">
        <v>3.84</v>
      </c>
      <c r="I5" s="218">
        <v>3.98</v>
      </c>
      <c r="J5" s="218"/>
      <c r="K5" s="218"/>
      <c r="L5" s="218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199">
        <v>1</v>
      </c>
      <c r="X5" s="199">
        <v>0</v>
      </c>
      <c r="Y5" s="199">
        <v>0</v>
      </c>
      <c r="Z5" s="217">
        <f>W5+X5+Y5</f>
        <v>1</v>
      </c>
      <c r="AA5" s="201">
        <v>1</v>
      </c>
      <c r="AB5" s="201">
        <v>0</v>
      </c>
      <c r="AC5" s="201">
        <v>0</v>
      </c>
    </row>
    <row r="6" spans="1:29" ht="12.75">
      <c r="A6" s="196">
        <v>3</v>
      </c>
      <c r="B6" s="216" t="s">
        <v>31</v>
      </c>
      <c r="C6" s="198"/>
      <c r="D6" s="198"/>
      <c r="E6" s="198"/>
      <c r="F6" s="198"/>
      <c r="G6" s="220">
        <f aca="true" t="shared" si="0" ref="G6:V6">2+2*($G$1*G3)</f>
        <v>2.76</v>
      </c>
      <c r="H6" s="220">
        <f t="shared" si="0"/>
        <v>2.912</v>
      </c>
      <c r="I6" s="220">
        <f t="shared" si="0"/>
        <v>3.064</v>
      </c>
      <c r="J6" s="220">
        <f t="shared" si="0"/>
        <v>3.216</v>
      </c>
      <c r="K6" s="220">
        <f t="shared" si="0"/>
        <v>3.368</v>
      </c>
      <c r="L6" s="220">
        <f t="shared" si="0"/>
        <v>3.52</v>
      </c>
      <c r="M6" s="220">
        <f t="shared" si="0"/>
        <v>3.6719999999999997</v>
      </c>
      <c r="N6" s="220">
        <f t="shared" si="0"/>
        <v>3.824</v>
      </c>
      <c r="O6" s="220">
        <f t="shared" si="0"/>
        <v>3.976</v>
      </c>
      <c r="P6" s="220">
        <f t="shared" si="0"/>
        <v>4.128</v>
      </c>
      <c r="Q6" s="220">
        <f t="shared" si="0"/>
        <v>4.279999999999999</v>
      </c>
      <c r="R6" s="220">
        <f t="shared" si="0"/>
        <v>4.432</v>
      </c>
      <c r="S6" s="220">
        <f t="shared" si="0"/>
        <v>4.584</v>
      </c>
      <c r="T6" s="220">
        <f t="shared" si="0"/>
        <v>4.736</v>
      </c>
      <c r="U6" s="220">
        <f t="shared" si="0"/>
        <v>4.888</v>
      </c>
      <c r="V6" s="220">
        <f t="shared" si="0"/>
        <v>5.04</v>
      </c>
      <c r="W6" s="199">
        <v>0.51</v>
      </c>
      <c r="X6" s="199">
        <v>0.49</v>
      </c>
      <c r="Y6" s="199">
        <v>0</v>
      </c>
      <c r="Z6" s="217">
        <f aca="true" t="shared" si="1" ref="Z6:Z39">W6+X6+Y6</f>
        <v>1</v>
      </c>
      <c r="AA6" s="108">
        <v>1</v>
      </c>
      <c r="AB6" s="108">
        <v>1</v>
      </c>
      <c r="AC6" s="108">
        <v>0</v>
      </c>
    </row>
    <row r="7" spans="1:29" ht="12.75">
      <c r="A7" s="196">
        <v>4</v>
      </c>
      <c r="B7" s="216" t="s">
        <v>96</v>
      </c>
      <c r="C7" s="198"/>
      <c r="D7" s="198"/>
      <c r="E7" s="198"/>
      <c r="F7" s="198"/>
      <c r="G7" s="220">
        <f aca="true" t="shared" si="2" ref="G7:V7">2*G3*(SQRT((0.125*0.125)+($G$1*$G$1))+$G$1)</f>
        <v>2.222908062729849</v>
      </c>
      <c r="H7" s="220">
        <f t="shared" si="2"/>
        <v>2.667489675275819</v>
      </c>
      <c r="I7" s="220">
        <f t="shared" si="2"/>
        <v>3.112071287821789</v>
      </c>
      <c r="J7" s="220">
        <f t="shared" si="2"/>
        <v>3.5566529003677587</v>
      </c>
      <c r="K7" s="220">
        <f t="shared" si="2"/>
        <v>4.001234512913729</v>
      </c>
      <c r="L7" s="220">
        <f t="shared" si="2"/>
        <v>4.445816125459698</v>
      </c>
      <c r="M7" s="220">
        <f t="shared" si="2"/>
        <v>4.890397738005668</v>
      </c>
      <c r="N7" s="220">
        <f t="shared" si="2"/>
        <v>5.334979350551638</v>
      </c>
      <c r="O7" s="220">
        <f t="shared" si="2"/>
        <v>5.779560963097608</v>
      </c>
      <c r="P7" s="220">
        <f t="shared" si="2"/>
        <v>6.224142575643578</v>
      </c>
      <c r="Q7" s="220">
        <f t="shared" si="2"/>
        <v>6.668724188189548</v>
      </c>
      <c r="R7" s="220">
        <f t="shared" si="2"/>
        <v>7.113305800735517</v>
      </c>
      <c r="S7" s="220">
        <f t="shared" si="2"/>
        <v>7.557887413281487</v>
      </c>
      <c r="T7" s="220">
        <f t="shared" si="2"/>
        <v>8.002469025827457</v>
      </c>
      <c r="U7" s="220">
        <f t="shared" si="2"/>
        <v>8.447050638373426</v>
      </c>
      <c r="V7" s="220">
        <f t="shared" si="2"/>
        <v>8.891632250919397</v>
      </c>
      <c r="W7" s="199">
        <v>0.51</v>
      </c>
      <c r="X7" s="199">
        <v>0.49</v>
      </c>
      <c r="Y7" s="199">
        <v>0</v>
      </c>
      <c r="Z7" s="217">
        <f t="shared" si="1"/>
        <v>1</v>
      </c>
      <c r="AA7" s="108">
        <v>1</v>
      </c>
      <c r="AB7" s="108">
        <v>1</v>
      </c>
      <c r="AC7" s="108">
        <v>0</v>
      </c>
    </row>
    <row r="8" spans="1:29" ht="12.75">
      <c r="A8" s="196">
        <v>5</v>
      </c>
      <c r="B8" s="216" t="s">
        <v>97</v>
      </c>
      <c r="C8" s="198"/>
      <c r="D8" s="198"/>
      <c r="E8" s="198"/>
      <c r="F8" s="198"/>
      <c r="G8" s="220">
        <f aca="true" t="shared" si="3" ref="G8:V8">2*G3*(SQRT((0.188*0.188)+($G$1*$G$1))+$G$1)</f>
        <v>2.7878066969018525</v>
      </c>
      <c r="H8" s="220">
        <f t="shared" si="3"/>
        <v>3.3453680362822227</v>
      </c>
      <c r="I8" s="220">
        <f t="shared" si="3"/>
        <v>3.902929375662593</v>
      </c>
      <c r="J8" s="220">
        <f t="shared" si="3"/>
        <v>4.460490715042964</v>
      </c>
      <c r="K8" s="220">
        <f t="shared" si="3"/>
        <v>5.018052054423334</v>
      </c>
      <c r="L8" s="220">
        <f t="shared" si="3"/>
        <v>5.575613393803705</v>
      </c>
      <c r="M8" s="220">
        <f t="shared" si="3"/>
        <v>6.133174733184075</v>
      </c>
      <c r="N8" s="220">
        <f t="shared" si="3"/>
        <v>6.690736072564445</v>
      </c>
      <c r="O8" s="220">
        <f t="shared" si="3"/>
        <v>7.248297411944816</v>
      </c>
      <c r="P8" s="220">
        <f t="shared" si="3"/>
        <v>7.805858751325186</v>
      </c>
      <c r="Q8" s="220">
        <f t="shared" si="3"/>
        <v>8.363420090705556</v>
      </c>
      <c r="R8" s="220">
        <f t="shared" si="3"/>
        <v>8.920981430085927</v>
      </c>
      <c r="S8" s="220">
        <f t="shared" si="3"/>
        <v>9.478542769466298</v>
      </c>
      <c r="T8" s="220">
        <f t="shared" si="3"/>
        <v>10.036104108846668</v>
      </c>
      <c r="U8" s="220">
        <f t="shared" si="3"/>
        <v>10.59366544822704</v>
      </c>
      <c r="V8" s="220">
        <f t="shared" si="3"/>
        <v>11.15122678760741</v>
      </c>
      <c r="W8" s="199">
        <v>0.51</v>
      </c>
      <c r="X8" s="199">
        <v>0.49</v>
      </c>
      <c r="Y8" s="199">
        <v>0</v>
      </c>
      <c r="Z8" s="217">
        <f t="shared" si="1"/>
        <v>1</v>
      </c>
      <c r="AA8" s="108">
        <v>1</v>
      </c>
      <c r="AB8" s="108">
        <v>1</v>
      </c>
      <c r="AC8" s="108">
        <v>0</v>
      </c>
    </row>
    <row r="9" spans="1:29" ht="12.75">
      <c r="A9" s="196">
        <v>6</v>
      </c>
      <c r="B9" s="216" t="s">
        <v>98</v>
      </c>
      <c r="C9" s="198"/>
      <c r="D9" s="198"/>
      <c r="E9" s="198"/>
      <c r="F9" s="198"/>
      <c r="G9" s="220">
        <f aca="true" t="shared" si="4" ref="G9:V9">2*G3*(SQRT((0.25*0.25)+($G$1*$G$1))+$G$1)</f>
        <v>3.3729676614914315</v>
      </c>
      <c r="H9" s="220">
        <f t="shared" si="4"/>
        <v>4.0475611937897185</v>
      </c>
      <c r="I9" s="220">
        <f t="shared" si="4"/>
        <v>4.722154726088005</v>
      </c>
      <c r="J9" s="220">
        <f t="shared" si="4"/>
        <v>5.396748258386291</v>
      </c>
      <c r="K9" s="220">
        <f t="shared" si="4"/>
        <v>6.071341790684577</v>
      </c>
      <c r="L9" s="220">
        <f t="shared" si="4"/>
        <v>6.745935322982863</v>
      </c>
      <c r="M9" s="220">
        <f t="shared" si="4"/>
        <v>7.42052885528115</v>
      </c>
      <c r="N9" s="220">
        <f t="shared" si="4"/>
        <v>8.095122387579437</v>
      </c>
      <c r="O9" s="220">
        <f t="shared" si="4"/>
        <v>8.769715919877722</v>
      </c>
      <c r="P9" s="220">
        <f t="shared" si="4"/>
        <v>9.44430945217601</v>
      </c>
      <c r="Q9" s="220">
        <f t="shared" si="4"/>
        <v>10.118902984474294</v>
      </c>
      <c r="R9" s="220">
        <f t="shared" si="4"/>
        <v>10.793496516772581</v>
      </c>
      <c r="S9" s="220">
        <f t="shared" si="4"/>
        <v>11.468090049070868</v>
      </c>
      <c r="T9" s="220">
        <f t="shared" si="4"/>
        <v>12.142683581369154</v>
      </c>
      <c r="U9" s="220">
        <f t="shared" si="4"/>
        <v>12.81727711366744</v>
      </c>
      <c r="V9" s="220">
        <f t="shared" si="4"/>
        <v>13.491870645965726</v>
      </c>
      <c r="W9" s="199">
        <v>0.51</v>
      </c>
      <c r="X9" s="199">
        <v>0.49</v>
      </c>
      <c r="Y9" s="199">
        <v>0</v>
      </c>
      <c r="Z9" s="217">
        <f t="shared" si="1"/>
        <v>1</v>
      </c>
      <c r="AA9" s="108">
        <v>1</v>
      </c>
      <c r="AB9" s="108">
        <v>1</v>
      </c>
      <c r="AC9" s="108">
        <v>0</v>
      </c>
    </row>
    <row r="10" spans="1:29" ht="12.75">
      <c r="A10" s="196">
        <v>7</v>
      </c>
      <c r="B10" s="216" t="s">
        <v>32</v>
      </c>
      <c r="C10" s="200"/>
      <c r="D10" s="200"/>
      <c r="E10" s="200"/>
      <c r="F10" s="200"/>
      <c r="G10" s="218">
        <f>4*(2*($G$1*G3))</f>
        <v>3.04</v>
      </c>
      <c r="H10" s="218">
        <f>4*(2*($G$1*H3))</f>
        <v>3.6479999999999997</v>
      </c>
      <c r="I10" s="218">
        <f aca="true" t="shared" si="5" ref="I10:V10">4*2*($G$1*I3)</f>
        <v>4.256</v>
      </c>
      <c r="J10" s="218">
        <f t="shared" si="5"/>
        <v>4.864</v>
      </c>
      <c r="K10" s="218">
        <f t="shared" si="5"/>
        <v>5.4719999999999995</v>
      </c>
      <c r="L10" s="218">
        <f t="shared" si="5"/>
        <v>6.08</v>
      </c>
      <c r="M10" s="218">
        <f t="shared" si="5"/>
        <v>6.688</v>
      </c>
      <c r="N10" s="218">
        <f t="shared" si="5"/>
        <v>7.295999999999999</v>
      </c>
      <c r="O10" s="218">
        <f t="shared" si="5"/>
        <v>7.904</v>
      </c>
      <c r="P10" s="218">
        <f t="shared" si="5"/>
        <v>8.512</v>
      </c>
      <c r="Q10" s="218">
        <f t="shared" si="5"/>
        <v>9.12</v>
      </c>
      <c r="R10" s="218">
        <f t="shared" si="5"/>
        <v>9.728</v>
      </c>
      <c r="S10" s="218">
        <f t="shared" si="5"/>
        <v>10.336</v>
      </c>
      <c r="T10" s="218">
        <f t="shared" si="5"/>
        <v>10.943999999999999</v>
      </c>
      <c r="U10" s="218">
        <f t="shared" si="5"/>
        <v>11.552</v>
      </c>
      <c r="V10" s="218">
        <f t="shared" si="5"/>
        <v>12.16</v>
      </c>
      <c r="W10" s="199">
        <v>0.55</v>
      </c>
      <c r="X10" s="199">
        <v>0</v>
      </c>
      <c r="Y10" s="199">
        <v>0.45</v>
      </c>
      <c r="Z10" s="217">
        <f t="shared" si="1"/>
        <v>1</v>
      </c>
      <c r="AA10" s="108">
        <v>1</v>
      </c>
      <c r="AB10" s="108">
        <v>0</v>
      </c>
      <c r="AC10" s="108">
        <v>1</v>
      </c>
    </row>
    <row r="11" spans="1:29" ht="12.75">
      <c r="A11" s="196">
        <v>8</v>
      </c>
      <c r="B11" s="216" t="s">
        <v>99</v>
      </c>
      <c r="C11" s="200"/>
      <c r="D11" s="200"/>
      <c r="E11" s="200"/>
      <c r="F11" s="200"/>
      <c r="G11" s="218">
        <f aca="true" t="shared" si="6" ref="G11:V11">2*G3*(2*(SQRT((0.125*0.125)+((1/G3)*(1/G3)))+$G$1))</f>
        <v>6.236990566028302</v>
      </c>
      <c r="H11" s="218">
        <f t="shared" si="6"/>
        <v>6.824</v>
      </c>
      <c r="I11" s="218">
        <f t="shared" si="6"/>
        <v>7.443072906367324</v>
      </c>
      <c r="J11" s="218">
        <f t="shared" si="6"/>
        <v>8.08885424949238</v>
      </c>
      <c r="K11" s="218">
        <f t="shared" si="6"/>
        <v>8.756797289396149</v>
      </c>
      <c r="L11" s="218">
        <f t="shared" si="6"/>
        <v>9.44312423743285</v>
      </c>
      <c r="M11" s="218">
        <f t="shared" si="6"/>
        <v>10.14473525436772</v>
      </c>
      <c r="N11" s="218">
        <f t="shared" si="6"/>
        <v>10.859102550927979</v>
      </c>
      <c r="O11" s="218">
        <f t="shared" si="6"/>
        <v>11.584168761236874</v>
      </c>
      <c r="P11" s="218">
        <f t="shared" si="6"/>
        <v>12.31825774829855</v>
      </c>
      <c r="Q11" s="218">
        <f t="shared" si="6"/>
        <v>13.06</v>
      </c>
      <c r="R11" s="218">
        <f t="shared" si="6"/>
        <v>13.80827190999916</v>
      </c>
      <c r="S11" s="218">
        <f t="shared" si="6"/>
        <v>14.562147114027969</v>
      </c>
      <c r="T11" s="218">
        <f t="shared" si="6"/>
        <v>15.320857801796103</v>
      </c>
      <c r="U11" s="218">
        <f t="shared" si="6"/>
        <v>16.08376406404415</v>
      </c>
      <c r="V11" s="218">
        <f t="shared" si="6"/>
        <v>16.850329614269008</v>
      </c>
      <c r="W11" s="199">
        <v>0.55</v>
      </c>
      <c r="X11" s="199">
        <v>0</v>
      </c>
      <c r="Y11" s="199">
        <v>0.45</v>
      </c>
      <c r="Z11" s="217">
        <f t="shared" si="1"/>
        <v>1</v>
      </c>
      <c r="AA11" s="108">
        <v>1</v>
      </c>
      <c r="AB11" s="108">
        <v>0</v>
      </c>
      <c r="AC11" s="108">
        <v>1</v>
      </c>
    </row>
    <row r="12" spans="1:29" ht="12.75">
      <c r="A12" s="196">
        <v>9</v>
      </c>
      <c r="B12" s="216" t="s">
        <v>100</v>
      </c>
      <c r="C12" s="200"/>
      <c r="D12" s="200"/>
      <c r="E12" s="200"/>
      <c r="F12" s="200"/>
      <c r="G12" s="218">
        <f aca="true" t="shared" si="7" ref="G12:V12">7+(2*G3*(2*$G$1+0.025))</f>
        <v>8.77</v>
      </c>
      <c r="H12" s="218">
        <f t="shared" si="7"/>
        <v>9.123999999999999</v>
      </c>
      <c r="I12" s="218">
        <f t="shared" si="7"/>
        <v>9.478</v>
      </c>
      <c r="J12" s="218">
        <f t="shared" si="7"/>
        <v>9.832</v>
      </c>
      <c r="K12" s="218">
        <f t="shared" si="7"/>
        <v>10.186</v>
      </c>
      <c r="L12" s="218">
        <f t="shared" si="7"/>
        <v>10.54</v>
      </c>
      <c r="M12" s="218">
        <f t="shared" si="7"/>
        <v>10.894</v>
      </c>
      <c r="N12" s="218">
        <f t="shared" si="7"/>
        <v>11.248</v>
      </c>
      <c r="O12" s="218">
        <f t="shared" si="7"/>
        <v>11.602</v>
      </c>
      <c r="P12" s="218">
        <f t="shared" si="7"/>
        <v>11.956</v>
      </c>
      <c r="Q12" s="218">
        <f t="shared" si="7"/>
        <v>12.309999999999999</v>
      </c>
      <c r="R12" s="218">
        <f t="shared" si="7"/>
        <v>12.664</v>
      </c>
      <c r="S12" s="218">
        <f t="shared" si="7"/>
        <v>13.018</v>
      </c>
      <c r="T12" s="218">
        <f t="shared" si="7"/>
        <v>13.372</v>
      </c>
      <c r="U12" s="218">
        <f t="shared" si="7"/>
        <v>13.725999999999999</v>
      </c>
      <c r="V12" s="218">
        <f t="shared" si="7"/>
        <v>14.08</v>
      </c>
      <c r="W12" s="199">
        <v>0.55</v>
      </c>
      <c r="X12" s="199">
        <v>0</v>
      </c>
      <c r="Y12" s="199">
        <v>0.45</v>
      </c>
      <c r="Z12" s="217">
        <f t="shared" si="1"/>
        <v>1</v>
      </c>
      <c r="AA12" s="108">
        <v>2</v>
      </c>
      <c r="AB12" s="108">
        <v>0</v>
      </c>
      <c r="AC12" s="108">
        <v>1</v>
      </c>
    </row>
    <row r="13" spans="1:29" ht="12.75">
      <c r="A13" s="196">
        <v>10</v>
      </c>
      <c r="B13" s="216" t="s">
        <v>101</v>
      </c>
      <c r="C13" s="200"/>
      <c r="D13" s="200"/>
      <c r="E13" s="200"/>
      <c r="F13" s="200"/>
      <c r="G13" s="218">
        <f aca="true" t="shared" si="8" ref="G13:V13">7+(2*G3*(2*$G$1+0.188))</f>
        <v>10.399999999999999</v>
      </c>
      <c r="H13" s="218">
        <f t="shared" si="8"/>
        <v>11.08</v>
      </c>
      <c r="I13" s="218">
        <f t="shared" si="8"/>
        <v>11.76</v>
      </c>
      <c r="J13" s="218">
        <f t="shared" si="8"/>
        <v>12.44</v>
      </c>
      <c r="K13" s="218">
        <f t="shared" si="8"/>
        <v>13.12</v>
      </c>
      <c r="L13" s="218">
        <f t="shared" si="8"/>
        <v>13.799999999999999</v>
      </c>
      <c r="M13" s="218">
        <f t="shared" si="8"/>
        <v>14.48</v>
      </c>
      <c r="N13" s="218">
        <f t="shared" si="8"/>
        <v>15.16</v>
      </c>
      <c r="O13" s="218">
        <f t="shared" si="8"/>
        <v>15.84</v>
      </c>
      <c r="P13" s="218">
        <f t="shared" si="8"/>
        <v>16.52</v>
      </c>
      <c r="Q13" s="218">
        <f t="shared" si="8"/>
        <v>17.2</v>
      </c>
      <c r="R13" s="218">
        <f t="shared" si="8"/>
        <v>17.88</v>
      </c>
      <c r="S13" s="218">
        <f t="shared" si="8"/>
        <v>18.56</v>
      </c>
      <c r="T13" s="218">
        <f t="shared" si="8"/>
        <v>19.24</v>
      </c>
      <c r="U13" s="218">
        <f t="shared" si="8"/>
        <v>19.919999999999998</v>
      </c>
      <c r="V13" s="218">
        <f t="shared" si="8"/>
        <v>20.599999999999998</v>
      </c>
      <c r="W13" s="199">
        <v>0.5</v>
      </c>
      <c r="X13" s="199">
        <v>0</v>
      </c>
      <c r="Y13" s="199">
        <v>0.5</v>
      </c>
      <c r="Z13" s="217">
        <f t="shared" si="1"/>
        <v>1</v>
      </c>
      <c r="AA13" s="108">
        <v>2</v>
      </c>
      <c r="AB13" s="108">
        <v>0</v>
      </c>
      <c r="AC13" s="108">
        <v>1</v>
      </c>
    </row>
    <row r="14" spans="1:29" ht="12.75">
      <c r="A14" s="196">
        <v>11</v>
      </c>
      <c r="B14" s="216" t="s">
        <v>102</v>
      </c>
      <c r="C14" s="200"/>
      <c r="D14" s="200"/>
      <c r="E14" s="200"/>
      <c r="F14" s="200"/>
      <c r="G14" s="218">
        <f aca="true" t="shared" si="9" ref="G14:V14">7+(2*G3*(2*$G$1+0.25))</f>
        <v>11.02</v>
      </c>
      <c r="H14" s="218">
        <f t="shared" si="9"/>
        <v>11.824</v>
      </c>
      <c r="I14" s="218">
        <f t="shared" si="9"/>
        <v>12.628</v>
      </c>
      <c r="J14" s="218">
        <f t="shared" si="9"/>
        <v>13.432</v>
      </c>
      <c r="K14" s="218">
        <f t="shared" si="9"/>
        <v>14.236</v>
      </c>
      <c r="L14" s="218">
        <f t="shared" si="9"/>
        <v>15.040000000000001</v>
      </c>
      <c r="M14" s="218">
        <f t="shared" si="9"/>
        <v>15.844000000000001</v>
      </c>
      <c r="N14" s="218">
        <f t="shared" si="9"/>
        <v>16.648</v>
      </c>
      <c r="O14" s="218">
        <f t="shared" si="9"/>
        <v>17.451999999999998</v>
      </c>
      <c r="P14" s="218">
        <f t="shared" si="9"/>
        <v>18.256</v>
      </c>
      <c r="Q14" s="218">
        <f t="shared" si="9"/>
        <v>19.060000000000002</v>
      </c>
      <c r="R14" s="218">
        <f t="shared" si="9"/>
        <v>19.864</v>
      </c>
      <c r="S14" s="218">
        <f t="shared" si="9"/>
        <v>20.668</v>
      </c>
      <c r="T14" s="218">
        <f t="shared" si="9"/>
        <v>21.472</v>
      </c>
      <c r="U14" s="218">
        <f t="shared" si="9"/>
        <v>22.276000000000003</v>
      </c>
      <c r="V14" s="218">
        <f t="shared" si="9"/>
        <v>23.080000000000002</v>
      </c>
      <c r="W14" s="199">
        <v>0.45</v>
      </c>
      <c r="X14" s="199">
        <v>0</v>
      </c>
      <c r="Y14" s="199">
        <v>0.55</v>
      </c>
      <c r="Z14" s="217">
        <f t="shared" si="1"/>
        <v>1</v>
      </c>
      <c r="AA14" s="108">
        <v>2</v>
      </c>
      <c r="AB14" s="108">
        <v>0</v>
      </c>
      <c r="AC14" s="108">
        <v>1</v>
      </c>
    </row>
    <row r="15" spans="1:29" ht="12.75">
      <c r="A15" s="196">
        <v>12</v>
      </c>
      <c r="B15" s="216" t="s">
        <v>103</v>
      </c>
      <c r="C15" s="200"/>
      <c r="D15" s="200"/>
      <c r="E15" s="200"/>
      <c r="F15" s="200"/>
      <c r="G15" s="218">
        <f aca="true" t="shared" si="10" ref="G15:V15">9+2*G3*(3*$G$1+0.25)</f>
        <v>13.78</v>
      </c>
      <c r="H15" s="218">
        <f t="shared" si="10"/>
        <v>14.736</v>
      </c>
      <c r="I15" s="218">
        <f t="shared" si="10"/>
        <v>15.692</v>
      </c>
      <c r="J15" s="218">
        <f t="shared" si="10"/>
        <v>16.648</v>
      </c>
      <c r="K15" s="218">
        <f t="shared" si="10"/>
        <v>17.604</v>
      </c>
      <c r="L15" s="218">
        <f t="shared" si="10"/>
        <v>18.56</v>
      </c>
      <c r="M15" s="218">
        <f t="shared" si="10"/>
        <v>19.516</v>
      </c>
      <c r="N15" s="218">
        <f t="shared" si="10"/>
        <v>20.472</v>
      </c>
      <c r="O15" s="218">
        <f t="shared" si="10"/>
        <v>21.427999999999997</v>
      </c>
      <c r="P15" s="218">
        <f t="shared" si="10"/>
        <v>22.384</v>
      </c>
      <c r="Q15" s="218">
        <f t="shared" si="10"/>
        <v>23.34</v>
      </c>
      <c r="R15" s="218">
        <f t="shared" si="10"/>
        <v>24.296</v>
      </c>
      <c r="S15" s="218">
        <f t="shared" si="10"/>
        <v>25.252</v>
      </c>
      <c r="T15" s="218">
        <f t="shared" si="10"/>
        <v>26.208</v>
      </c>
      <c r="U15" s="218">
        <f t="shared" si="10"/>
        <v>27.163999999999998</v>
      </c>
      <c r="V15" s="218">
        <f t="shared" si="10"/>
        <v>28.119999999999997</v>
      </c>
      <c r="W15" s="199">
        <v>0.55</v>
      </c>
      <c r="X15" s="199">
        <v>0</v>
      </c>
      <c r="Y15" s="199">
        <v>0.45</v>
      </c>
      <c r="Z15" s="217">
        <f t="shared" si="1"/>
        <v>1</v>
      </c>
      <c r="AA15" s="108">
        <v>3</v>
      </c>
      <c r="AB15" s="108">
        <v>0</v>
      </c>
      <c r="AC15" s="108">
        <v>1</v>
      </c>
    </row>
    <row r="16" spans="1:29" ht="12.75">
      <c r="A16" s="196">
        <v>13</v>
      </c>
      <c r="B16" s="216" t="s">
        <v>104</v>
      </c>
      <c r="C16" s="198"/>
      <c r="D16" s="198"/>
      <c r="E16" s="198"/>
      <c r="F16" s="198"/>
      <c r="G16" s="220">
        <v>15.35</v>
      </c>
      <c r="H16" s="220">
        <v>16.82</v>
      </c>
      <c r="I16" s="220">
        <v>18.29</v>
      </c>
      <c r="J16" s="220">
        <v>19.76</v>
      </c>
      <c r="K16" s="220">
        <v>21.23</v>
      </c>
      <c r="L16" s="220">
        <v>22.7</v>
      </c>
      <c r="M16" s="220">
        <v>24.17</v>
      </c>
      <c r="N16" s="220">
        <v>25.64</v>
      </c>
      <c r="O16" s="220">
        <v>27.11</v>
      </c>
      <c r="P16" s="220">
        <v>28.58</v>
      </c>
      <c r="Q16" s="220">
        <v>30.05</v>
      </c>
      <c r="R16" s="220">
        <v>31.52</v>
      </c>
      <c r="S16" s="220">
        <v>32.99</v>
      </c>
      <c r="T16" s="220">
        <v>34.46</v>
      </c>
      <c r="U16" s="220">
        <v>35.93</v>
      </c>
      <c r="V16" s="220">
        <v>37.4</v>
      </c>
      <c r="W16" s="199">
        <v>0.3</v>
      </c>
      <c r="X16" s="199">
        <v>0</v>
      </c>
      <c r="Y16" s="199">
        <v>0.7</v>
      </c>
      <c r="Z16" s="217">
        <f>W16+X16+Y16</f>
        <v>1</v>
      </c>
      <c r="AA16" s="108">
        <v>2</v>
      </c>
      <c r="AB16" s="108">
        <v>0</v>
      </c>
      <c r="AC16" s="108">
        <v>2</v>
      </c>
    </row>
    <row r="17" spans="1:29" ht="12.75">
      <c r="A17" s="196">
        <v>14</v>
      </c>
      <c r="B17" s="216" t="s">
        <v>105</v>
      </c>
      <c r="C17" s="198"/>
      <c r="D17" s="198"/>
      <c r="E17" s="198"/>
      <c r="F17" s="198"/>
      <c r="G17" s="218">
        <f aca="true" t="shared" si="11" ref="G17:V17">4*(G3*(0.125+$G$1))+2</f>
        <v>6.0200000000000005</v>
      </c>
      <c r="H17" s="218">
        <f t="shared" si="11"/>
        <v>6.824</v>
      </c>
      <c r="I17" s="218">
        <f t="shared" si="11"/>
        <v>7.628</v>
      </c>
      <c r="J17" s="218">
        <f t="shared" si="11"/>
        <v>8.432</v>
      </c>
      <c r="K17" s="218">
        <f t="shared" si="11"/>
        <v>9.236</v>
      </c>
      <c r="L17" s="218">
        <f t="shared" si="11"/>
        <v>10.040000000000001</v>
      </c>
      <c r="M17" s="218">
        <f t="shared" si="11"/>
        <v>10.844000000000001</v>
      </c>
      <c r="N17" s="218">
        <f t="shared" si="11"/>
        <v>11.648</v>
      </c>
      <c r="O17" s="218">
        <f t="shared" si="11"/>
        <v>12.452</v>
      </c>
      <c r="P17" s="218">
        <f t="shared" si="11"/>
        <v>13.256</v>
      </c>
      <c r="Q17" s="218">
        <f t="shared" si="11"/>
        <v>14.06</v>
      </c>
      <c r="R17" s="218">
        <f t="shared" si="11"/>
        <v>14.864</v>
      </c>
      <c r="S17" s="218">
        <f t="shared" si="11"/>
        <v>15.668000000000001</v>
      </c>
      <c r="T17" s="218">
        <f t="shared" si="11"/>
        <v>16.472</v>
      </c>
      <c r="U17" s="218">
        <f t="shared" si="11"/>
        <v>17.276000000000003</v>
      </c>
      <c r="V17" s="218">
        <f t="shared" si="11"/>
        <v>18.080000000000002</v>
      </c>
      <c r="W17" s="199">
        <v>0.6</v>
      </c>
      <c r="X17" s="199">
        <v>0</v>
      </c>
      <c r="Y17" s="199">
        <v>0.4</v>
      </c>
      <c r="Z17" s="217">
        <f t="shared" si="1"/>
        <v>1</v>
      </c>
      <c r="AA17" s="108">
        <v>1</v>
      </c>
      <c r="AB17" s="108">
        <v>0</v>
      </c>
      <c r="AC17" s="108">
        <v>1</v>
      </c>
    </row>
    <row r="18" spans="1:29" ht="12.75">
      <c r="A18" s="196">
        <v>15</v>
      </c>
      <c r="B18" s="216" t="s">
        <v>126</v>
      </c>
      <c r="C18" s="200"/>
      <c r="D18" s="200"/>
      <c r="E18" s="200"/>
      <c r="F18" s="200"/>
      <c r="G18" s="218">
        <f aca="true" t="shared" si="12" ref="G18:V18">4*(G3*(0.188+$G$1))+2</f>
        <v>7.28</v>
      </c>
      <c r="H18" s="218">
        <f t="shared" si="12"/>
        <v>8.336</v>
      </c>
      <c r="I18" s="218">
        <f t="shared" si="12"/>
        <v>9.392</v>
      </c>
      <c r="J18" s="218">
        <f t="shared" si="12"/>
        <v>10.448</v>
      </c>
      <c r="K18" s="218">
        <f t="shared" si="12"/>
        <v>11.504000000000001</v>
      </c>
      <c r="L18" s="218">
        <f t="shared" si="12"/>
        <v>12.56</v>
      </c>
      <c r="M18" s="218">
        <f t="shared" si="12"/>
        <v>13.616</v>
      </c>
      <c r="N18" s="218">
        <f t="shared" si="12"/>
        <v>14.672</v>
      </c>
      <c r="O18" s="218">
        <f t="shared" si="12"/>
        <v>15.728000000000002</v>
      </c>
      <c r="P18" s="218">
        <f t="shared" si="12"/>
        <v>16.784</v>
      </c>
      <c r="Q18" s="218">
        <f t="shared" si="12"/>
        <v>17.84</v>
      </c>
      <c r="R18" s="218">
        <f t="shared" si="12"/>
        <v>18.896</v>
      </c>
      <c r="S18" s="218">
        <f t="shared" si="12"/>
        <v>19.952</v>
      </c>
      <c r="T18" s="218">
        <f t="shared" si="12"/>
        <v>21.008000000000003</v>
      </c>
      <c r="U18" s="218">
        <f t="shared" si="12"/>
        <v>22.064</v>
      </c>
      <c r="V18" s="218">
        <f t="shared" si="12"/>
        <v>23.12</v>
      </c>
      <c r="W18" s="199">
        <v>0.6</v>
      </c>
      <c r="X18" s="199">
        <v>0</v>
      </c>
      <c r="Y18" s="199">
        <v>0.4</v>
      </c>
      <c r="Z18" s="217">
        <f t="shared" si="1"/>
        <v>1</v>
      </c>
      <c r="AA18" s="108">
        <v>1</v>
      </c>
      <c r="AB18" s="108">
        <v>0</v>
      </c>
      <c r="AC18" s="108">
        <v>1</v>
      </c>
    </row>
    <row r="19" spans="1:29" ht="12.75">
      <c r="A19" s="196">
        <v>16</v>
      </c>
      <c r="B19" s="216" t="s">
        <v>106</v>
      </c>
      <c r="C19" s="200"/>
      <c r="D19" s="200"/>
      <c r="E19" s="200"/>
      <c r="F19" s="200"/>
      <c r="G19" s="218">
        <f aca="true" t="shared" si="13" ref="G19:V19">4*(G3*(0.25+$G$1))+2</f>
        <v>8.52</v>
      </c>
      <c r="H19" s="218">
        <f t="shared" si="13"/>
        <v>9.824</v>
      </c>
      <c r="I19" s="218">
        <f t="shared" si="13"/>
        <v>11.128</v>
      </c>
      <c r="J19" s="218">
        <f t="shared" si="13"/>
        <v>12.432</v>
      </c>
      <c r="K19" s="218">
        <f t="shared" si="13"/>
        <v>13.736</v>
      </c>
      <c r="L19" s="218">
        <f t="shared" si="13"/>
        <v>15.040000000000001</v>
      </c>
      <c r="M19" s="218">
        <f t="shared" si="13"/>
        <v>16.344</v>
      </c>
      <c r="N19" s="218">
        <f t="shared" si="13"/>
        <v>17.648</v>
      </c>
      <c r="O19" s="218">
        <f t="shared" si="13"/>
        <v>18.952</v>
      </c>
      <c r="P19" s="218">
        <f t="shared" si="13"/>
        <v>20.256</v>
      </c>
      <c r="Q19" s="218">
        <f t="shared" si="13"/>
        <v>21.560000000000002</v>
      </c>
      <c r="R19" s="218">
        <f t="shared" si="13"/>
        <v>22.864</v>
      </c>
      <c r="S19" s="218">
        <f t="shared" si="13"/>
        <v>24.168</v>
      </c>
      <c r="T19" s="218">
        <f t="shared" si="13"/>
        <v>25.472</v>
      </c>
      <c r="U19" s="218">
        <f t="shared" si="13"/>
        <v>26.776</v>
      </c>
      <c r="V19" s="218">
        <f t="shared" si="13"/>
        <v>28.080000000000002</v>
      </c>
      <c r="W19" s="199">
        <v>0.6</v>
      </c>
      <c r="X19" s="199">
        <v>0</v>
      </c>
      <c r="Y19" s="199">
        <v>0.4</v>
      </c>
      <c r="Z19" s="217">
        <f t="shared" si="1"/>
        <v>1</v>
      </c>
      <c r="AA19" s="108">
        <v>1</v>
      </c>
      <c r="AB19" s="108">
        <v>0</v>
      </c>
      <c r="AC19" s="108">
        <v>1</v>
      </c>
    </row>
    <row r="20" spans="1:29" ht="12.75">
      <c r="A20" s="196">
        <v>17</v>
      </c>
      <c r="B20" s="216" t="s">
        <v>107</v>
      </c>
      <c r="C20" s="200"/>
      <c r="D20" s="200"/>
      <c r="E20" s="200"/>
      <c r="F20" s="200"/>
      <c r="G20" s="218">
        <f aca="true" t="shared" si="14" ref="G20:V20">4*(G3*(0.125+$G$1))+5</f>
        <v>9.02</v>
      </c>
      <c r="H20" s="218">
        <f t="shared" si="14"/>
        <v>9.824</v>
      </c>
      <c r="I20" s="218">
        <f t="shared" si="14"/>
        <v>10.628</v>
      </c>
      <c r="J20" s="218">
        <f t="shared" si="14"/>
        <v>11.432</v>
      </c>
      <c r="K20" s="218">
        <f t="shared" si="14"/>
        <v>12.236</v>
      </c>
      <c r="L20" s="218">
        <f t="shared" si="14"/>
        <v>13.040000000000001</v>
      </c>
      <c r="M20" s="218">
        <f t="shared" si="14"/>
        <v>13.844000000000001</v>
      </c>
      <c r="N20" s="218">
        <f t="shared" si="14"/>
        <v>14.648</v>
      </c>
      <c r="O20" s="218">
        <f t="shared" si="14"/>
        <v>15.452</v>
      </c>
      <c r="P20" s="218">
        <f t="shared" si="14"/>
        <v>16.256</v>
      </c>
      <c r="Q20" s="218">
        <f t="shared" si="14"/>
        <v>17.060000000000002</v>
      </c>
      <c r="R20" s="218">
        <f t="shared" si="14"/>
        <v>17.864</v>
      </c>
      <c r="S20" s="218">
        <f t="shared" si="14"/>
        <v>18.668</v>
      </c>
      <c r="T20" s="218">
        <f t="shared" si="14"/>
        <v>19.472</v>
      </c>
      <c r="U20" s="218">
        <f t="shared" si="14"/>
        <v>20.276000000000003</v>
      </c>
      <c r="V20" s="218">
        <f t="shared" si="14"/>
        <v>21.080000000000002</v>
      </c>
      <c r="W20" s="199">
        <v>0.25</v>
      </c>
      <c r="X20" s="199">
        <v>0</v>
      </c>
      <c r="Y20" s="199">
        <v>0.75</v>
      </c>
      <c r="Z20" s="217">
        <f t="shared" si="1"/>
        <v>1</v>
      </c>
      <c r="AA20" s="108">
        <v>1</v>
      </c>
      <c r="AB20" s="108">
        <v>0</v>
      </c>
      <c r="AC20" s="108">
        <v>2</v>
      </c>
    </row>
    <row r="21" spans="1:29" ht="12.75">
      <c r="A21" s="196">
        <v>18</v>
      </c>
      <c r="B21" s="216" t="s">
        <v>108</v>
      </c>
      <c r="C21" s="200"/>
      <c r="D21" s="200"/>
      <c r="E21" s="200"/>
      <c r="F21" s="200"/>
      <c r="G21" s="218">
        <f aca="true" t="shared" si="15" ref="G21:V21">4*(G3*(0.188+$G$1))+5</f>
        <v>10.280000000000001</v>
      </c>
      <c r="H21" s="218">
        <f t="shared" si="15"/>
        <v>11.336</v>
      </c>
      <c r="I21" s="218">
        <f t="shared" si="15"/>
        <v>12.392</v>
      </c>
      <c r="J21" s="218">
        <f t="shared" si="15"/>
        <v>13.448</v>
      </c>
      <c r="K21" s="218">
        <f t="shared" si="15"/>
        <v>14.504000000000001</v>
      </c>
      <c r="L21" s="218">
        <f t="shared" si="15"/>
        <v>15.56</v>
      </c>
      <c r="M21" s="218">
        <f t="shared" si="15"/>
        <v>16.616</v>
      </c>
      <c r="N21" s="218">
        <f t="shared" si="15"/>
        <v>17.672</v>
      </c>
      <c r="O21" s="218">
        <f t="shared" si="15"/>
        <v>18.728</v>
      </c>
      <c r="P21" s="218">
        <f t="shared" si="15"/>
        <v>19.784</v>
      </c>
      <c r="Q21" s="218">
        <f t="shared" si="15"/>
        <v>20.84</v>
      </c>
      <c r="R21" s="218">
        <f t="shared" si="15"/>
        <v>21.896</v>
      </c>
      <c r="S21" s="218">
        <f t="shared" si="15"/>
        <v>22.952</v>
      </c>
      <c r="T21" s="218">
        <f t="shared" si="15"/>
        <v>24.008000000000003</v>
      </c>
      <c r="U21" s="218">
        <f t="shared" si="15"/>
        <v>25.064</v>
      </c>
      <c r="V21" s="218">
        <f t="shared" si="15"/>
        <v>26.12</v>
      </c>
      <c r="W21" s="199">
        <v>0.22</v>
      </c>
      <c r="X21" s="199">
        <v>0</v>
      </c>
      <c r="Y21" s="199">
        <v>0.78</v>
      </c>
      <c r="Z21" s="217">
        <f t="shared" si="1"/>
        <v>1</v>
      </c>
      <c r="AA21" s="108">
        <v>1</v>
      </c>
      <c r="AB21" s="108">
        <v>0</v>
      </c>
      <c r="AC21" s="108">
        <v>2</v>
      </c>
    </row>
    <row r="22" spans="1:29" ht="12.75">
      <c r="A22" s="196">
        <v>19</v>
      </c>
      <c r="B22" s="216" t="s">
        <v>109</v>
      </c>
      <c r="C22" s="200"/>
      <c r="D22" s="200"/>
      <c r="E22" s="200"/>
      <c r="F22" s="200"/>
      <c r="G22" s="218">
        <f aca="true" t="shared" si="16" ref="G22:V22">4*(G3*(0.25+$G$1))+5</f>
        <v>11.52</v>
      </c>
      <c r="H22" s="218">
        <f t="shared" si="16"/>
        <v>12.824</v>
      </c>
      <c r="I22" s="218">
        <f t="shared" si="16"/>
        <v>14.128</v>
      </c>
      <c r="J22" s="218">
        <f t="shared" si="16"/>
        <v>15.432</v>
      </c>
      <c r="K22" s="218">
        <f t="shared" si="16"/>
        <v>16.736</v>
      </c>
      <c r="L22" s="218">
        <f t="shared" si="16"/>
        <v>18.04</v>
      </c>
      <c r="M22" s="218">
        <f t="shared" si="16"/>
        <v>19.344</v>
      </c>
      <c r="N22" s="218">
        <f t="shared" si="16"/>
        <v>20.648</v>
      </c>
      <c r="O22" s="218">
        <f t="shared" si="16"/>
        <v>21.952</v>
      </c>
      <c r="P22" s="218">
        <f t="shared" si="16"/>
        <v>23.256</v>
      </c>
      <c r="Q22" s="218">
        <f t="shared" si="16"/>
        <v>24.560000000000002</v>
      </c>
      <c r="R22" s="218">
        <f t="shared" si="16"/>
        <v>25.864</v>
      </c>
      <c r="S22" s="218">
        <f t="shared" si="16"/>
        <v>27.168</v>
      </c>
      <c r="T22" s="218">
        <f t="shared" si="16"/>
        <v>28.472</v>
      </c>
      <c r="U22" s="218">
        <f t="shared" si="16"/>
        <v>29.776</v>
      </c>
      <c r="V22" s="218">
        <f t="shared" si="16"/>
        <v>31.080000000000002</v>
      </c>
      <c r="W22" s="199">
        <v>0.2</v>
      </c>
      <c r="X22" s="199">
        <v>0</v>
      </c>
      <c r="Y22" s="199">
        <v>0.8</v>
      </c>
      <c r="Z22" s="217">
        <f t="shared" si="1"/>
        <v>1</v>
      </c>
      <c r="AA22" s="108">
        <v>1</v>
      </c>
      <c r="AB22" s="108">
        <v>0</v>
      </c>
      <c r="AC22" s="108">
        <v>2</v>
      </c>
    </row>
    <row r="23" spans="1:29" ht="12.75">
      <c r="A23" s="196">
        <v>20</v>
      </c>
      <c r="B23" s="216" t="s">
        <v>110</v>
      </c>
      <c r="C23" s="200"/>
      <c r="D23" s="200"/>
      <c r="E23" s="200"/>
      <c r="F23" s="200"/>
      <c r="G23" s="218">
        <f aca="true" t="shared" si="17" ref="G23:V23">5+6*(G3*$G$1)+4*(0.265*G3)</f>
        <v>12.580000000000002</v>
      </c>
      <c r="H23" s="218">
        <f t="shared" si="17"/>
        <v>14.096</v>
      </c>
      <c r="I23" s="218">
        <f t="shared" si="17"/>
        <v>15.612</v>
      </c>
      <c r="J23" s="218">
        <f t="shared" si="17"/>
        <v>17.128</v>
      </c>
      <c r="K23" s="218">
        <f t="shared" si="17"/>
        <v>18.644</v>
      </c>
      <c r="L23" s="218">
        <f t="shared" si="17"/>
        <v>20.160000000000004</v>
      </c>
      <c r="M23" s="218">
        <f t="shared" si="17"/>
        <v>21.676000000000002</v>
      </c>
      <c r="N23" s="218">
        <f t="shared" si="17"/>
        <v>23.192</v>
      </c>
      <c r="O23" s="218">
        <f t="shared" si="17"/>
        <v>24.708000000000002</v>
      </c>
      <c r="P23" s="218">
        <f t="shared" si="17"/>
        <v>26.224</v>
      </c>
      <c r="Q23" s="218">
        <f t="shared" si="17"/>
        <v>27.740000000000002</v>
      </c>
      <c r="R23" s="218">
        <f t="shared" si="17"/>
        <v>29.256</v>
      </c>
      <c r="S23" s="218">
        <f t="shared" si="17"/>
        <v>30.772</v>
      </c>
      <c r="T23" s="218">
        <f t="shared" si="17"/>
        <v>32.288</v>
      </c>
      <c r="U23" s="218">
        <f t="shared" si="17"/>
        <v>33.804</v>
      </c>
      <c r="V23" s="218">
        <f t="shared" si="17"/>
        <v>35.32000000000001</v>
      </c>
      <c r="W23" s="199">
        <v>0.25</v>
      </c>
      <c r="X23" s="199">
        <v>0</v>
      </c>
      <c r="Y23" s="199">
        <v>0.75</v>
      </c>
      <c r="Z23" s="217">
        <f t="shared" si="1"/>
        <v>1</v>
      </c>
      <c r="AA23" s="108">
        <v>2</v>
      </c>
      <c r="AB23" s="108">
        <v>0</v>
      </c>
      <c r="AC23" s="108">
        <v>2</v>
      </c>
    </row>
    <row r="24" spans="1:29" ht="12.75">
      <c r="A24" s="196">
        <v>21</v>
      </c>
      <c r="B24" s="216" t="s">
        <v>111</v>
      </c>
      <c r="C24" s="200"/>
      <c r="D24" s="200"/>
      <c r="E24" s="200"/>
      <c r="F24" s="200"/>
      <c r="G24" s="218">
        <f>G10</f>
        <v>3.04</v>
      </c>
      <c r="H24" s="218">
        <f aca="true" t="shared" si="18" ref="H24:V24">H10</f>
        <v>3.6479999999999997</v>
      </c>
      <c r="I24" s="218">
        <f t="shared" si="18"/>
        <v>4.256</v>
      </c>
      <c r="J24" s="218">
        <f t="shared" si="18"/>
        <v>4.864</v>
      </c>
      <c r="K24" s="218">
        <f t="shared" si="18"/>
        <v>5.4719999999999995</v>
      </c>
      <c r="L24" s="218">
        <f t="shared" si="18"/>
        <v>6.08</v>
      </c>
      <c r="M24" s="218">
        <f t="shared" si="18"/>
        <v>6.688</v>
      </c>
      <c r="N24" s="218">
        <f t="shared" si="18"/>
        <v>7.295999999999999</v>
      </c>
      <c r="O24" s="218">
        <f t="shared" si="18"/>
        <v>7.904</v>
      </c>
      <c r="P24" s="218">
        <f t="shared" si="18"/>
        <v>8.512</v>
      </c>
      <c r="Q24" s="218">
        <f t="shared" si="18"/>
        <v>9.12</v>
      </c>
      <c r="R24" s="218">
        <f t="shared" si="18"/>
        <v>9.728</v>
      </c>
      <c r="S24" s="218">
        <f t="shared" si="18"/>
        <v>10.336</v>
      </c>
      <c r="T24" s="218">
        <f t="shared" si="18"/>
        <v>10.943999999999999</v>
      </c>
      <c r="U24" s="218">
        <f t="shared" si="18"/>
        <v>11.552</v>
      </c>
      <c r="V24" s="218">
        <f t="shared" si="18"/>
        <v>12.16</v>
      </c>
      <c r="W24" s="199">
        <v>0.55</v>
      </c>
      <c r="X24" s="199">
        <v>0</v>
      </c>
      <c r="Y24" s="199">
        <v>0.45</v>
      </c>
      <c r="Z24" s="217">
        <f>W24+X24+Y24</f>
        <v>1</v>
      </c>
      <c r="AA24" s="108">
        <v>1</v>
      </c>
      <c r="AB24" s="108">
        <v>0</v>
      </c>
      <c r="AC24" s="108">
        <v>1</v>
      </c>
    </row>
    <row r="25" spans="1:29" ht="12.75">
      <c r="A25" s="196">
        <v>22</v>
      </c>
      <c r="B25" s="216" t="s">
        <v>112</v>
      </c>
      <c r="C25" s="200"/>
      <c r="D25" s="200"/>
      <c r="E25" s="200"/>
      <c r="F25" s="200"/>
      <c r="G25" s="218">
        <f>G22</f>
        <v>11.52</v>
      </c>
      <c r="H25" s="218">
        <f aca="true" t="shared" si="19" ref="H25:V25">H22</f>
        <v>12.824</v>
      </c>
      <c r="I25" s="218">
        <f t="shared" si="19"/>
        <v>14.128</v>
      </c>
      <c r="J25" s="218">
        <f t="shared" si="19"/>
        <v>15.432</v>
      </c>
      <c r="K25" s="218">
        <f t="shared" si="19"/>
        <v>16.736</v>
      </c>
      <c r="L25" s="218">
        <f t="shared" si="19"/>
        <v>18.04</v>
      </c>
      <c r="M25" s="218">
        <f t="shared" si="19"/>
        <v>19.344</v>
      </c>
      <c r="N25" s="218">
        <f t="shared" si="19"/>
        <v>20.648</v>
      </c>
      <c r="O25" s="218">
        <f t="shared" si="19"/>
        <v>21.952</v>
      </c>
      <c r="P25" s="218">
        <f t="shared" si="19"/>
        <v>23.256</v>
      </c>
      <c r="Q25" s="218">
        <f t="shared" si="19"/>
        <v>24.560000000000002</v>
      </c>
      <c r="R25" s="218">
        <f t="shared" si="19"/>
        <v>25.864</v>
      </c>
      <c r="S25" s="218">
        <f t="shared" si="19"/>
        <v>27.168</v>
      </c>
      <c r="T25" s="218">
        <f t="shared" si="19"/>
        <v>28.472</v>
      </c>
      <c r="U25" s="218">
        <f t="shared" si="19"/>
        <v>29.776</v>
      </c>
      <c r="V25" s="218">
        <f t="shared" si="19"/>
        <v>31.080000000000002</v>
      </c>
      <c r="W25" s="199">
        <v>0.22</v>
      </c>
      <c r="X25" s="199">
        <v>0</v>
      </c>
      <c r="Y25" s="199">
        <v>0.78</v>
      </c>
      <c r="Z25" s="217">
        <f>W25+X25+Y25</f>
        <v>1</v>
      </c>
      <c r="AA25" s="108">
        <v>1</v>
      </c>
      <c r="AB25" s="108">
        <v>0</v>
      </c>
      <c r="AC25" s="108">
        <v>2</v>
      </c>
    </row>
    <row r="26" spans="1:29" ht="12.75">
      <c r="A26" s="196">
        <v>23</v>
      </c>
      <c r="B26" s="216" t="s">
        <v>113</v>
      </c>
      <c r="C26" s="200"/>
      <c r="D26" s="200"/>
      <c r="E26" s="200"/>
      <c r="F26" s="200"/>
      <c r="G26" s="218">
        <f aca="true" t="shared" si="20" ref="G26:V26">G24+G25</f>
        <v>14.559999999999999</v>
      </c>
      <c r="H26" s="218">
        <f t="shared" si="20"/>
        <v>16.472</v>
      </c>
      <c r="I26" s="218">
        <f t="shared" si="20"/>
        <v>18.384</v>
      </c>
      <c r="J26" s="218">
        <f t="shared" si="20"/>
        <v>20.296</v>
      </c>
      <c r="K26" s="218">
        <f t="shared" si="20"/>
        <v>22.208</v>
      </c>
      <c r="L26" s="218">
        <f t="shared" si="20"/>
        <v>24.119999999999997</v>
      </c>
      <c r="M26" s="218">
        <f t="shared" si="20"/>
        <v>26.032</v>
      </c>
      <c r="N26" s="218">
        <f t="shared" si="20"/>
        <v>27.944</v>
      </c>
      <c r="O26" s="218">
        <f t="shared" si="20"/>
        <v>29.856</v>
      </c>
      <c r="P26" s="218">
        <f t="shared" si="20"/>
        <v>31.768</v>
      </c>
      <c r="Q26" s="218">
        <f t="shared" si="20"/>
        <v>33.68</v>
      </c>
      <c r="R26" s="218">
        <f t="shared" si="20"/>
        <v>35.592</v>
      </c>
      <c r="S26" s="218">
        <f t="shared" si="20"/>
        <v>37.504</v>
      </c>
      <c r="T26" s="218">
        <f t="shared" si="20"/>
        <v>39.416</v>
      </c>
      <c r="U26" s="218">
        <f t="shared" si="20"/>
        <v>41.328</v>
      </c>
      <c r="V26" s="218">
        <f t="shared" si="20"/>
        <v>43.24</v>
      </c>
      <c r="W26" s="199">
        <v>0.31</v>
      </c>
      <c r="X26" s="199">
        <v>0</v>
      </c>
      <c r="Y26" s="199">
        <v>0.69</v>
      </c>
      <c r="Z26" s="217">
        <f>W26+X26+Y26</f>
        <v>1</v>
      </c>
      <c r="AA26" s="108">
        <v>2</v>
      </c>
      <c r="AB26" s="108">
        <v>0</v>
      </c>
      <c r="AC26" s="108">
        <v>3</v>
      </c>
    </row>
    <row r="27" spans="1:29" ht="12.75">
      <c r="A27" s="196">
        <v>24</v>
      </c>
      <c r="B27" s="216" t="s">
        <v>80</v>
      </c>
      <c r="C27" s="200"/>
      <c r="D27" s="200"/>
      <c r="E27" s="200"/>
      <c r="F27" s="200"/>
      <c r="G27" s="218">
        <f aca="true" t="shared" si="21" ref="G27:V27">8+(G3*(5*0.125)+(4*$G$1))</f>
        <v>11.429</v>
      </c>
      <c r="H27" s="218">
        <f t="shared" si="21"/>
        <v>12.054</v>
      </c>
      <c r="I27" s="218">
        <f t="shared" si="21"/>
        <v>12.679</v>
      </c>
      <c r="J27" s="218">
        <f t="shared" si="21"/>
        <v>13.304</v>
      </c>
      <c r="K27" s="218">
        <f t="shared" si="21"/>
        <v>13.929</v>
      </c>
      <c r="L27" s="218">
        <f t="shared" si="21"/>
        <v>14.554</v>
      </c>
      <c r="M27" s="218">
        <f t="shared" si="21"/>
        <v>15.179</v>
      </c>
      <c r="N27" s="218">
        <f t="shared" si="21"/>
        <v>15.804</v>
      </c>
      <c r="O27" s="218">
        <f t="shared" si="21"/>
        <v>16.429000000000002</v>
      </c>
      <c r="P27" s="218">
        <f t="shared" si="21"/>
        <v>17.054000000000002</v>
      </c>
      <c r="Q27" s="218">
        <f t="shared" si="21"/>
        <v>17.679000000000002</v>
      </c>
      <c r="R27" s="218">
        <f t="shared" si="21"/>
        <v>18.304000000000002</v>
      </c>
      <c r="S27" s="218">
        <f t="shared" si="21"/>
        <v>18.929000000000002</v>
      </c>
      <c r="T27" s="218">
        <f t="shared" si="21"/>
        <v>19.554000000000002</v>
      </c>
      <c r="U27" s="218">
        <f t="shared" si="21"/>
        <v>20.179000000000002</v>
      </c>
      <c r="V27" s="218">
        <f t="shared" si="21"/>
        <v>20.804000000000002</v>
      </c>
      <c r="W27" s="199">
        <v>0.4</v>
      </c>
      <c r="X27" s="199">
        <v>0</v>
      </c>
      <c r="Y27" s="199">
        <v>0.6</v>
      </c>
      <c r="Z27" s="217">
        <f t="shared" si="1"/>
        <v>1</v>
      </c>
      <c r="AA27" s="108">
        <v>2</v>
      </c>
      <c r="AB27" s="108">
        <v>0</v>
      </c>
      <c r="AC27" s="108">
        <v>2</v>
      </c>
    </row>
    <row r="28" spans="1:29" ht="12.75">
      <c r="A28" s="196">
        <v>25</v>
      </c>
      <c r="B28" s="216" t="s">
        <v>114</v>
      </c>
      <c r="C28" s="198"/>
      <c r="D28" s="198"/>
      <c r="E28" s="198"/>
      <c r="F28" s="198"/>
      <c r="G28" s="218">
        <f aca="true" t="shared" si="22" ref="G28:V28">8+(G3*(5*0.188)+(4*$G$1))</f>
        <v>13.004</v>
      </c>
      <c r="H28" s="218">
        <f t="shared" si="22"/>
        <v>13.943999999999999</v>
      </c>
      <c r="I28" s="218">
        <f t="shared" si="22"/>
        <v>14.884</v>
      </c>
      <c r="J28" s="218">
        <f t="shared" si="22"/>
        <v>15.824</v>
      </c>
      <c r="K28" s="218">
        <f t="shared" si="22"/>
        <v>16.764</v>
      </c>
      <c r="L28" s="218">
        <f t="shared" si="22"/>
        <v>17.704</v>
      </c>
      <c r="M28" s="218">
        <f t="shared" si="22"/>
        <v>18.644</v>
      </c>
      <c r="N28" s="218">
        <f t="shared" si="22"/>
        <v>19.584</v>
      </c>
      <c r="O28" s="218">
        <f t="shared" si="22"/>
        <v>20.524</v>
      </c>
      <c r="P28" s="218">
        <f t="shared" si="22"/>
        <v>21.464</v>
      </c>
      <c r="Q28" s="218">
        <f t="shared" si="22"/>
        <v>22.404</v>
      </c>
      <c r="R28" s="218">
        <f t="shared" si="22"/>
        <v>23.344</v>
      </c>
      <c r="S28" s="218">
        <f t="shared" si="22"/>
        <v>24.284</v>
      </c>
      <c r="T28" s="218">
        <f t="shared" si="22"/>
        <v>25.223999999999997</v>
      </c>
      <c r="U28" s="218">
        <f t="shared" si="22"/>
        <v>26.163999999999998</v>
      </c>
      <c r="V28" s="218">
        <f t="shared" si="22"/>
        <v>27.103999999999996</v>
      </c>
      <c r="W28" s="199">
        <v>0.35</v>
      </c>
      <c r="X28" s="199">
        <v>0</v>
      </c>
      <c r="Y28" s="199">
        <v>0.65</v>
      </c>
      <c r="Z28" s="217">
        <f t="shared" si="1"/>
        <v>1</v>
      </c>
      <c r="AA28" s="108">
        <v>2</v>
      </c>
      <c r="AB28" s="108">
        <v>0</v>
      </c>
      <c r="AC28" s="108">
        <v>2</v>
      </c>
    </row>
    <row r="29" spans="1:29" ht="12.75">
      <c r="A29" s="196">
        <v>26</v>
      </c>
      <c r="B29" s="216" t="s">
        <v>81</v>
      </c>
      <c r="C29" s="198"/>
      <c r="D29" s="198"/>
      <c r="E29" s="198"/>
      <c r="F29" s="198"/>
      <c r="G29" s="218">
        <f aca="true" t="shared" si="23" ref="G29:V29">8+(G3*(5*0.25)+(4*$G$1))</f>
        <v>14.554</v>
      </c>
      <c r="H29" s="218">
        <f t="shared" si="23"/>
        <v>15.804</v>
      </c>
      <c r="I29" s="218">
        <f t="shared" si="23"/>
        <v>17.054000000000002</v>
      </c>
      <c r="J29" s="218">
        <f t="shared" si="23"/>
        <v>18.304000000000002</v>
      </c>
      <c r="K29" s="218">
        <f t="shared" si="23"/>
        <v>19.554000000000002</v>
      </c>
      <c r="L29" s="218">
        <f t="shared" si="23"/>
        <v>20.804000000000002</v>
      </c>
      <c r="M29" s="218">
        <f t="shared" si="23"/>
        <v>22.054000000000002</v>
      </c>
      <c r="N29" s="218">
        <f t="shared" si="23"/>
        <v>23.304000000000002</v>
      </c>
      <c r="O29" s="218">
        <f t="shared" si="23"/>
        <v>24.554</v>
      </c>
      <c r="P29" s="218">
        <f t="shared" si="23"/>
        <v>25.804</v>
      </c>
      <c r="Q29" s="218">
        <f t="shared" si="23"/>
        <v>27.054</v>
      </c>
      <c r="R29" s="218">
        <f t="shared" si="23"/>
        <v>28.304</v>
      </c>
      <c r="S29" s="218">
        <f t="shared" si="23"/>
        <v>29.554</v>
      </c>
      <c r="T29" s="218">
        <f t="shared" si="23"/>
        <v>30.804</v>
      </c>
      <c r="U29" s="218">
        <f t="shared" si="23"/>
        <v>32.054</v>
      </c>
      <c r="V29" s="218">
        <f t="shared" si="23"/>
        <v>33.304</v>
      </c>
      <c r="W29" s="199">
        <v>0.3</v>
      </c>
      <c r="X29" s="199">
        <v>0</v>
      </c>
      <c r="Y29" s="199">
        <v>0.7</v>
      </c>
      <c r="Z29" s="217">
        <f t="shared" si="1"/>
        <v>1</v>
      </c>
      <c r="AA29" s="108">
        <v>2</v>
      </c>
      <c r="AB29" s="108">
        <v>0</v>
      </c>
      <c r="AC29" s="108">
        <v>2</v>
      </c>
    </row>
    <row r="30" spans="1:29" ht="12.75">
      <c r="A30" s="196">
        <v>27</v>
      </c>
      <c r="B30" s="216" t="s">
        <v>82</v>
      </c>
      <c r="C30" s="198"/>
      <c r="D30" s="198"/>
      <c r="E30" s="198"/>
      <c r="F30" s="198"/>
      <c r="G30" s="220">
        <f aca="true" t="shared" si="24" ref="G30:V30">10+(2*(G3*((2*0.25)+(3*$G$1))))</f>
        <v>17.28</v>
      </c>
      <c r="H30" s="220">
        <f t="shared" si="24"/>
        <v>18.736</v>
      </c>
      <c r="I30" s="220">
        <f t="shared" si="24"/>
        <v>20.192</v>
      </c>
      <c r="J30" s="220">
        <f t="shared" si="24"/>
        <v>21.648</v>
      </c>
      <c r="K30" s="220">
        <f t="shared" si="24"/>
        <v>23.104</v>
      </c>
      <c r="L30" s="220">
        <f t="shared" si="24"/>
        <v>24.56</v>
      </c>
      <c r="M30" s="220">
        <f t="shared" si="24"/>
        <v>26.016</v>
      </c>
      <c r="N30" s="220">
        <f t="shared" si="24"/>
        <v>27.472</v>
      </c>
      <c r="O30" s="220">
        <f t="shared" si="24"/>
        <v>28.928</v>
      </c>
      <c r="P30" s="220">
        <f t="shared" si="24"/>
        <v>30.384</v>
      </c>
      <c r="Q30" s="220">
        <f t="shared" si="24"/>
        <v>31.84</v>
      </c>
      <c r="R30" s="220">
        <f t="shared" si="24"/>
        <v>33.296</v>
      </c>
      <c r="S30" s="220">
        <f t="shared" si="24"/>
        <v>34.751999999999995</v>
      </c>
      <c r="T30" s="220">
        <f t="shared" si="24"/>
        <v>36.208</v>
      </c>
      <c r="U30" s="220">
        <f t="shared" si="24"/>
        <v>37.664</v>
      </c>
      <c r="V30" s="220">
        <f t="shared" si="24"/>
        <v>39.12</v>
      </c>
      <c r="W30" s="199">
        <v>0.4</v>
      </c>
      <c r="X30" s="199">
        <v>0</v>
      </c>
      <c r="Y30" s="199">
        <v>0.6</v>
      </c>
      <c r="Z30" s="217">
        <f t="shared" si="1"/>
        <v>1</v>
      </c>
      <c r="AA30" s="108">
        <v>3</v>
      </c>
      <c r="AB30" s="108">
        <v>0</v>
      </c>
      <c r="AC30" s="108">
        <v>2</v>
      </c>
    </row>
    <row r="31" spans="1:29" ht="12.75">
      <c r="A31" s="196">
        <v>28</v>
      </c>
      <c r="B31" s="216" t="s">
        <v>83</v>
      </c>
      <c r="C31" s="198"/>
      <c r="D31" s="198"/>
      <c r="E31" s="198"/>
      <c r="F31" s="198"/>
      <c r="G31" s="220">
        <f aca="true" t="shared" si="25" ref="G31:V31">12+4*G3*((0.25)+(2*$G$1))</f>
        <v>20.04</v>
      </c>
      <c r="H31" s="220">
        <f t="shared" si="25"/>
        <v>21.648</v>
      </c>
      <c r="I31" s="220">
        <f t="shared" si="25"/>
        <v>23.256</v>
      </c>
      <c r="J31" s="220">
        <f t="shared" si="25"/>
        <v>24.864</v>
      </c>
      <c r="K31" s="220">
        <f t="shared" si="25"/>
        <v>26.472</v>
      </c>
      <c r="L31" s="220">
        <f t="shared" si="25"/>
        <v>28.080000000000002</v>
      </c>
      <c r="M31" s="220">
        <f t="shared" si="25"/>
        <v>29.688000000000002</v>
      </c>
      <c r="N31" s="220">
        <f t="shared" si="25"/>
        <v>31.296</v>
      </c>
      <c r="O31" s="220">
        <f t="shared" si="25"/>
        <v>32.903999999999996</v>
      </c>
      <c r="P31" s="220">
        <f t="shared" si="25"/>
        <v>34.512</v>
      </c>
      <c r="Q31" s="220">
        <f t="shared" si="25"/>
        <v>36.120000000000005</v>
      </c>
      <c r="R31" s="220">
        <f t="shared" si="25"/>
        <v>37.728</v>
      </c>
      <c r="S31" s="220">
        <f t="shared" si="25"/>
        <v>39.336</v>
      </c>
      <c r="T31" s="220">
        <f t="shared" si="25"/>
        <v>40.944</v>
      </c>
      <c r="U31" s="220">
        <f t="shared" si="25"/>
        <v>42.55200000000001</v>
      </c>
      <c r="V31" s="220">
        <f t="shared" si="25"/>
        <v>44.160000000000004</v>
      </c>
      <c r="W31" s="199">
        <v>0.45</v>
      </c>
      <c r="X31" s="199">
        <v>0</v>
      </c>
      <c r="Y31" s="199">
        <v>0.65</v>
      </c>
      <c r="Z31" s="217">
        <f t="shared" si="1"/>
        <v>1.1</v>
      </c>
      <c r="AA31" s="108">
        <v>4</v>
      </c>
      <c r="AB31" s="108">
        <v>0</v>
      </c>
      <c r="AC31" s="108">
        <v>2</v>
      </c>
    </row>
    <row r="32" spans="1:29" ht="12.75">
      <c r="A32" s="196">
        <v>29</v>
      </c>
      <c r="B32" s="216" t="s">
        <v>115</v>
      </c>
      <c r="C32" s="232">
        <v>35.56</v>
      </c>
      <c r="D32" s="201"/>
      <c r="E32" s="232"/>
      <c r="F32" s="201"/>
      <c r="G32" s="201"/>
      <c r="H32" s="201"/>
      <c r="I32" s="201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3">
        <v>0.77</v>
      </c>
      <c r="X32" s="199">
        <v>0.23</v>
      </c>
      <c r="Y32" s="199">
        <v>0</v>
      </c>
      <c r="Z32" s="217">
        <f t="shared" si="1"/>
        <v>1</v>
      </c>
      <c r="AA32" s="108">
        <v>1</v>
      </c>
      <c r="AB32" s="108">
        <v>1</v>
      </c>
      <c r="AC32" s="108">
        <v>0</v>
      </c>
    </row>
    <row r="33" spans="1:29" ht="12.75">
      <c r="A33" s="196">
        <v>30</v>
      </c>
      <c r="B33" s="216" t="s">
        <v>116</v>
      </c>
      <c r="C33" s="232">
        <v>43.18</v>
      </c>
      <c r="D33" s="201"/>
      <c r="E33" s="232"/>
      <c r="F33" s="201"/>
      <c r="G33" s="201"/>
      <c r="H33" s="201"/>
      <c r="I33" s="201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3">
        <v>0.77</v>
      </c>
      <c r="X33" s="199">
        <v>0.23</v>
      </c>
      <c r="Y33" s="199">
        <v>0</v>
      </c>
      <c r="Z33" s="217">
        <f>W33+X33+Y33</f>
        <v>1</v>
      </c>
      <c r="AA33" s="108">
        <v>1</v>
      </c>
      <c r="AB33" s="108">
        <v>1</v>
      </c>
      <c r="AC33" s="108">
        <v>0</v>
      </c>
    </row>
    <row r="34" spans="1:29" ht="12.75">
      <c r="A34" s="196">
        <v>31</v>
      </c>
      <c r="B34" s="216" t="s">
        <v>117</v>
      </c>
      <c r="C34" s="232">
        <v>55.88</v>
      </c>
      <c r="D34" s="201"/>
      <c r="E34" s="232"/>
      <c r="F34" s="201"/>
      <c r="G34" s="201"/>
      <c r="H34" s="201"/>
      <c r="I34" s="201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3">
        <v>0.77</v>
      </c>
      <c r="X34" s="199">
        <v>0.23</v>
      </c>
      <c r="Y34" s="199">
        <v>0</v>
      </c>
      <c r="Z34" s="217">
        <f>W34+X34+Y34</f>
        <v>1</v>
      </c>
      <c r="AA34" s="108">
        <v>1</v>
      </c>
      <c r="AB34" s="108">
        <v>1</v>
      </c>
      <c r="AC34" s="108">
        <v>0</v>
      </c>
    </row>
    <row r="35" spans="1:29" ht="12.75">
      <c r="A35" s="196">
        <v>32</v>
      </c>
      <c r="B35" s="216" t="s">
        <v>23</v>
      </c>
      <c r="C35" s="232">
        <v>10.16</v>
      </c>
      <c r="D35" s="201"/>
      <c r="E35" s="232"/>
      <c r="F35" s="201"/>
      <c r="G35" s="201"/>
      <c r="H35" s="201"/>
      <c r="I35" s="201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3">
        <v>1</v>
      </c>
      <c r="X35" s="199">
        <v>0</v>
      </c>
      <c r="Y35" s="199">
        <v>0</v>
      </c>
      <c r="Z35" s="217">
        <f t="shared" si="1"/>
        <v>1</v>
      </c>
      <c r="AA35" s="108">
        <v>1</v>
      </c>
      <c r="AB35" s="108">
        <v>0</v>
      </c>
      <c r="AC35" s="108">
        <v>0</v>
      </c>
    </row>
    <row r="36" spans="1:29" ht="12.75">
      <c r="A36" s="196">
        <v>33</v>
      </c>
      <c r="B36" s="216" t="s">
        <v>24</v>
      </c>
      <c r="C36" s="232">
        <v>20.32</v>
      </c>
      <c r="D36" s="201"/>
      <c r="E36" s="232"/>
      <c r="F36" s="201"/>
      <c r="G36" s="201"/>
      <c r="H36" s="201"/>
      <c r="I36" s="201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3">
        <v>1</v>
      </c>
      <c r="X36" s="199">
        <v>0</v>
      </c>
      <c r="Y36" s="199">
        <v>0</v>
      </c>
      <c r="Z36" s="217">
        <f t="shared" si="1"/>
        <v>1</v>
      </c>
      <c r="AA36" s="108">
        <v>1</v>
      </c>
      <c r="AB36" s="108">
        <v>0</v>
      </c>
      <c r="AC36" s="108">
        <v>0</v>
      </c>
    </row>
    <row r="37" spans="1:29" ht="12.75">
      <c r="A37" s="196">
        <v>34</v>
      </c>
      <c r="B37" s="216" t="s">
        <v>118</v>
      </c>
      <c r="C37" s="232">
        <v>63.5</v>
      </c>
      <c r="D37" s="201"/>
      <c r="E37" s="232"/>
      <c r="F37" s="201"/>
      <c r="G37" s="201"/>
      <c r="H37" s="201"/>
      <c r="I37" s="201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3">
        <v>0.7</v>
      </c>
      <c r="X37" s="199">
        <v>0.3</v>
      </c>
      <c r="Y37" s="199">
        <v>0</v>
      </c>
      <c r="Z37" s="217">
        <f t="shared" si="1"/>
        <v>1</v>
      </c>
      <c r="AA37" s="108">
        <v>1</v>
      </c>
      <c r="AB37" s="108">
        <v>1</v>
      </c>
      <c r="AC37" s="108">
        <v>0</v>
      </c>
    </row>
    <row r="38" spans="1:29" ht="12.75">
      <c r="A38" s="196">
        <v>35</v>
      </c>
      <c r="B38" s="216" t="s">
        <v>119</v>
      </c>
      <c r="C38" s="232">
        <v>76.2</v>
      </c>
      <c r="D38" s="201"/>
      <c r="E38" s="232"/>
      <c r="F38" s="201"/>
      <c r="G38" s="201"/>
      <c r="H38" s="201"/>
      <c r="I38" s="201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3">
        <v>0.77</v>
      </c>
      <c r="X38" s="199">
        <v>0.23</v>
      </c>
      <c r="Y38" s="199">
        <v>0</v>
      </c>
      <c r="Z38" s="217">
        <f t="shared" si="1"/>
        <v>1</v>
      </c>
      <c r="AA38" s="108">
        <v>1</v>
      </c>
      <c r="AB38" s="108">
        <v>1</v>
      </c>
      <c r="AC38" s="108">
        <v>0</v>
      </c>
    </row>
    <row r="39" spans="1:29" ht="12.75">
      <c r="A39" s="196">
        <v>36</v>
      </c>
      <c r="B39" s="216" t="s">
        <v>120</v>
      </c>
      <c r="C39" s="232">
        <v>99.06</v>
      </c>
      <c r="D39" s="201"/>
      <c r="E39" s="232"/>
      <c r="F39" s="201"/>
      <c r="G39" s="201"/>
      <c r="H39" s="201"/>
      <c r="I39" s="201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3">
        <v>0.75</v>
      </c>
      <c r="X39" s="199">
        <v>0.25</v>
      </c>
      <c r="Y39" s="199">
        <v>0</v>
      </c>
      <c r="Z39" s="217">
        <f t="shared" si="1"/>
        <v>1</v>
      </c>
      <c r="AA39" s="108">
        <v>1</v>
      </c>
      <c r="AB39" s="108">
        <v>1</v>
      </c>
      <c r="AC39" s="108">
        <v>0</v>
      </c>
    </row>
    <row r="40" spans="1:26" ht="12.75">
      <c r="A40" s="196"/>
      <c r="B40" s="108"/>
      <c r="C40" s="201"/>
      <c r="D40" s="201"/>
      <c r="E40" s="201"/>
      <c r="F40" s="201"/>
      <c r="G40" s="201"/>
      <c r="H40" s="201"/>
      <c r="I40" s="201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193"/>
      <c r="X40" s="193"/>
      <c r="Y40" s="193"/>
      <c r="Z40" s="193"/>
    </row>
    <row r="41" spans="1:26" ht="12.75">
      <c r="A41" s="204"/>
      <c r="B41" s="201"/>
      <c r="C41" s="201"/>
      <c r="D41" s="201"/>
      <c r="E41" s="201"/>
      <c r="F41" s="201"/>
      <c r="G41" s="201"/>
      <c r="H41" s="201"/>
      <c r="I41" s="201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193"/>
      <c r="X41" s="193"/>
      <c r="Y41" s="193"/>
      <c r="Z41" s="193"/>
    </row>
    <row r="42" spans="1:26" ht="12.75">
      <c r="A42" s="196"/>
      <c r="B42" s="201"/>
      <c r="C42" s="201"/>
      <c r="D42" s="201"/>
      <c r="E42" s="201"/>
      <c r="F42" s="201"/>
      <c r="G42" s="201"/>
      <c r="H42" s="201"/>
      <c r="I42" s="201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193"/>
      <c r="X42" s="193"/>
      <c r="Y42" s="193"/>
      <c r="Z42" s="193"/>
    </row>
    <row r="43" spans="2:9" ht="12.75">
      <c r="B43" s="107"/>
      <c r="C43" s="107"/>
      <c r="D43" s="107"/>
      <c r="E43" s="107"/>
      <c r="F43" s="107"/>
      <c r="G43" s="228"/>
      <c r="H43" s="228"/>
      <c r="I43" s="228"/>
    </row>
    <row r="44" spans="2:9" ht="12.75">
      <c r="B44" s="107"/>
      <c r="C44" s="107"/>
      <c r="D44" s="107"/>
      <c r="E44" s="107"/>
      <c r="F44" s="107"/>
      <c r="G44" s="228"/>
      <c r="H44" s="228"/>
      <c r="I44" s="228"/>
    </row>
    <row r="45" spans="2:9" ht="12.75">
      <c r="B45" s="107"/>
      <c r="C45" s="107"/>
      <c r="D45" s="107"/>
      <c r="E45" s="107"/>
      <c r="F45" s="107"/>
      <c r="G45" s="228"/>
      <c r="H45" s="228"/>
      <c r="I45" s="228"/>
    </row>
    <row r="46" spans="2:9" ht="12.75">
      <c r="B46" s="107"/>
      <c r="C46" s="107"/>
      <c r="D46" s="107"/>
      <c r="E46" s="107"/>
      <c r="F46" s="107"/>
      <c r="G46" s="228"/>
      <c r="H46" s="228"/>
      <c r="I46" s="228"/>
    </row>
    <row r="47" spans="2:9" ht="12.75">
      <c r="B47" s="107"/>
      <c r="C47" s="107"/>
      <c r="D47" s="107"/>
      <c r="E47" s="107"/>
      <c r="F47" s="107"/>
      <c r="G47" s="228"/>
      <c r="H47" s="228"/>
      <c r="I47" s="228"/>
    </row>
    <row r="48" spans="2:9" ht="12.75">
      <c r="B48" s="107"/>
      <c r="C48" s="107"/>
      <c r="D48" s="107"/>
      <c r="E48" s="107"/>
      <c r="F48" s="107"/>
      <c r="G48" s="228"/>
      <c r="H48" s="228"/>
      <c r="I48" s="228"/>
    </row>
    <row r="49" spans="2:9" ht="12.75">
      <c r="B49" s="107"/>
      <c r="C49" s="107"/>
      <c r="D49" s="107"/>
      <c r="E49" s="107"/>
      <c r="F49" s="107"/>
      <c r="G49" s="228"/>
      <c r="H49" s="228"/>
      <c r="I49" s="228"/>
    </row>
    <row r="50" spans="2:9" ht="12.75">
      <c r="B50" s="107"/>
      <c r="C50" s="107"/>
      <c r="D50" s="107"/>
      <c r="E50" s="107"/>
      <c r="F50" s="107"/>
      <c r="G50" s="228"/>
      <c r="H50" s="228"/>
      <c r="I50" s="228"/>
    </row>
    <row r="51" spans="2:9" ht="12.75">
      <c r="B51" s="107"/>
      <c r="C51" s="107"/>
      <c r="D51" s="107"/>
      <c r="E51" s="107"/>
      <c r="F51" s="107"/>
      <c r="G51" s="228"/>
      <c r="H51" s="228"/>
      <c r="I51" s="228"/>
    </row>
    <row r="52" spans="2:9" ht="12.75">
      <c r="B52" s="107"/>
      <c r="C52" s="107"/>
      <c r="D52" s="107"/>
      <c r="E52" s="107"/>
      <c r="F52" s="107"/>
      <c r="G52" s="228"/>
      <c r="H52" s="228"/>
      <c r="I52" s="228"/>
    </row>
    <row r="53" spans="2:9" ht="12.75">
      <c r="B53" s="107"/>
      <c r="C53" s="107"/>
      <c r="D53" s="107"/>
      <c r="E53" s="107"/>
      <c r="F53" s="107"/>
      <c r="G53" s="228"/>
      <c r="H53" s="228"/>
      <c r="I53" s="228"/>
    </row>
    <row r="54" spans="2:9" ht="12.75">
      <c r="B54" s="107"/>
      <c r="C54" s="107"/>
      <c r="D54" s="107"/>
      <c r="E54" s="107"/>
      <c r="F54" s="107"/>
      <c r="G54" s="228"/>
      <c r="H54" s="228"/>
      <c r="I54" s="228"/>
    </row>
    <row r="55" spans="2:9" ht="12.75">
      <c r="B55" s="107"/>
      <c r="C55" s="107"/>
      <c r="D55" s="107"/>
      <c r="E55" s="107"/>
      <c r="F55" s="107"/>
      <c r="G55" s="228"/>
      <c r="H55" s="228"/>
      <c r="I55" s="228"/>
    </row>
    <row r="56" spans="2:9" ht="12.75">
      <c r="B56" s="107"/>
      <c r="C56" s="107"/>
      <c r="D56" s="107"/>
      <c r="E56" s="107"/>
      <c r="F56" s="107"/>
      <c r="G56" s="228"/>
      <c r="H56" s="228"/>
      <c r="I56" s="228"/>
    </row>
    <row r="57" spans="2:9" ht="12.75">
      <c r="B57" s="107"/>
      <c r="C57" s="107"/>
      <c r="D57" s="107"/>
      <c r="E57" s="107"/>
      <c r="F57" s="107"/>
      <c r="G57" s="228"/>
      <c r="H57" s="228"/>
      <c r="I57" s="228"/>
    </row>
    <row r="58" spans="2:9" ht="12.75">
      <c r="B58" s="107"/>
      <c r="C58" s="107"/>
      <c r="D58" s="107"/>
      <c r="E58" s="107"/>
      <c r="F58" s="107"/>
      <c r="G58" s="228"/>
      <c r="H58" s="228"/>
      <c r="I58" s="228"/>
    </row>
    <row r="59" spans="2:9" ht="12.75">
      <c r="B59" s="107"/>
      <c r="C59" s="107"/>
      <c r="D59" s="107"/>
      <c r="E59" s="107"/>
      <c r="F59" s="107"/>
      <c r="G59" s="228"/>
      <c r="H59" s="228"/>
      <c r="I59" s="228"/>
    </row>
    <row r="60" spans="2:9" ht="12.75">
      <c r="B60" s="107"/>
      <c r="C60" s="107"/>
      <c r="D60" s="107"/>
      <c r="E60" s="107"/>
      <c r="F60" s="107"/>
      <c r="G60" s="228"/>
      <c r="H60" s="228"/>
      <c r="I60" s="228"/>
    </row>
    <row r="61" spans="2:9" ht="12.75">
      <c r="B61" s="107"/>
      <c r="C61" s="107"/>
      <c r="D61" s="107"/>
      <c r="E61" s="107"/>
      <c r="F61" s="107"/>
      <c r="G61" s="228"/>
      <c r="H61" s="228"/>
      <c r="I61" s="228"/>
    </row>
    <row r="62" spans="2:9" ht="12.75">
      <c r="B62" s="107"/>
      <c r="C62" s="107"/>
      <c r="D62" s="107"/>
      <c r="E62" s="107"/>
      <c r="F62" s="107"/>
      <c r="G62" s="228"/>
      <c r="H62" s="228"/>
      <c r="I62" s="228"/>
    </row>
    <row r="63" spans="2:9" ht="12.75">
      <c r="B63" s="107"/>
      <c r="C63" s="107"/>
      <c r="D63" s="107"/>
      <c r="E63" s="107"/>
      <c r="F63" s="107"/>
      <c r="G63" s="228"/>
      <c r="H63" s="228"/>
      <c r="I63" s="228"/>
    </row>
    <row r="64" spans="2:9" ht="12.75">
      <c r="B64" s="107"/>
      <c r="C64" s="107"/>
      <c r="D64" s="107"/>
      <c r="E64" s="107"/>
      <c r="F64" s="107"/>
      <c r="G64" s="228"/>
      <c r="H64" s="228"/>
      <c r="I64" s="228"/>
    </row>
    <row r="65" spans="2:9" ht="12.75">
      <c r="B65" s="107"/>
      <c r="C65" s="107"/>
      <c r="D65" s="107"/>
      <c r="E65" s="107"/>
      <c r="F65" s="107"/>
      <c r="G65" s="228"/>
      <c r="H65" s="228"/>
      <c r="I65" s="228"/>
    </row>
    <row r="66" spans="2:9" ht="12.75">
      <c r="B66" s="107"/>
      <c r="C66" s="107"/>
      <c r="D66" s="107"/>
      <c r="E66" s="107"/>
      <c r="F66" s="107"/>
      <c r="G66" s="228"/>
      <c r="H66" s="228"/>
      <c r="I66" s="228"/>
    </row>
    <row r="67" spans="2:9" ht="12.75">
      <c r="B67" s="107"/>
      <c r="C67" s="107"/>
      <c r="D67" s="107"/>
      <c r="E67" s="107"/>
      <c r="F67" s="107"/>
      <c r="G67" s="228"/>
      <c r="H67" s="228"/>
      <c r="I67" s="228"/>
    </row>
    <row r="68" spans="2:9" ht="12.75">
      <c r="B68" s="107"/>
      <c r="C68" s="107"/>
      <c r="D68" s="107"/>
      <c r="E68" s="107"/>
      <c r="F68" s="107"/>
      <c r="G68" s="228"/>
      <c r="H68" s="228"/>
      <c r="I68" s="228"/>
    </row>
    <row r="69" spans="2:9" ht="12.75">
      <c r="B69" s="107"/>
      <c r="C69" s="107"/>
      <c r="D69" s="107"/>
      <c r="E69" s="107"/>
      <c r="F69" s="107"/>
      <c r="G69" s="228"/>
      <c r="H69" s="228"/>
      <c r="I69" s="228"/>
    </row>
    <row r="70" spans="2:9" ht="12.75">
      <c r="B70" s="107"/>
      <c r="C70" s="107"/>
      <c r="D70" s="107"/>
      <c r="E70" s="107"/>
      <c r="F70" s="107"/>
      <c r="G70" s="228"/>
      <c r="H70" s="228"/>
      <c r="I70" s="228"/>
    </row>
    <row r="71" spans="2:9" ht="12.75">
      <c r="B71" s="107"/>
      <c r="C71" s="107"/>
      <c r="D71" s="107"/>
      <c r="E71" s="107"/>
      <c r="F71" s="107"/>
      <c r="G71" s="228"/>
      <c r="H71" s="228"/>
      <c r="I71" s="228"/>
    </row>
    <row r="72" spans="2:9" ht="12.75">
      <c r="B72" s="107"/>
      <c r="C72" s="107"/>
      <c r="D72" s="107"/>
      <c r="E72" s="107"/>
      <c r="F72" s="107"/>
      <c r="G72" s="228"/>
      <c r="H72" s="228"/>
      <c r="I72" s="228"/>
    </row>
    <row r="73" spans="2:9" ht="12.75">
      <c r="B73" s="107"/>
      <c r="C73" s="107"/>
      <c r="D73" s="107"/>
      <c r="E73" s="107"/>
      <c r="F73" s="107"/>
      <c r="G73" s="228"/>
      <c r="H73" s="228"/>
      <c r="I73" s="228"/>
    </row>
    <row r="74" spans="2:9" ht="12.75">
      <c r="B74" s="107"/>
      <c r="C74" s="107"/>
      <c r="D74" s="107"/>
      <c r="E74" s="107"/>
      <c r="F74" s="107"/>
      <c r="G74" s="228"/>
      <c r="H74" s="228"/>
      <c r="I74" s="228"/>
    </row>
    <row r="75" spans="2:9" ht="12.75">
      <c r="B75" s="107"/>
      <c r="C75" s="107"/>
      <c r="D75" s="107"/>
      <c r="E75" s="107"/>
      <c r="F75" s="107"/>
      <c r="G75" s="228"/>
      <c r="H75" s="228"/>
      <c r="I75" s="228"/>
    </row>
    <row r="76" spans="2:9" ht="12.75">
      <c r="B76" s="107"/>
      <c r="C76" s="107"/>
      <c r="D76" s="107"/>
      <c r="E76" s="107"/>
      <c r="F76" s="107"/>
      <c r="G76" s="228"/>
      <c r="H76" s="228"/>
      <c r="I76" s="228"/>
    </row>
    <row r="77" spans="2:9" ht="12.75">
      <c r="B77" s="107"/>
      <c r="C77" s="107"/>
      <c r="D77" s="107"/>
      <c r="E77" s="107"/>
      <c r="F77" s="107"/>
      <c r="G77" s="228"/>
      <c r="H77" s="228"/>
      <c r="I77" s="228"/>
    </row>
    <row r="78" spans="2:9" ht="12.75">
      <c r="B78" s="107"/>
      <c r="C78" s="107"/>
      <c r="D78" s="107"/>
      <c r="E78" s="107"/>
      <c r="F78" s="107"/>
      <c r="G78" s="228"/>
      <c r="H78" s="228"/>
      <c r="I78" s="228"/>
    </row>
    <row r="79" spans="2:9" ht="12.75">
      <c r="B79" s="107"/>
      <c r="C79" s="107"/>
      <c r="D79" s="107"/>
      <c r="E79" s="107"/>
      <c r="F79" s="107"/>
      <c r="G79" s="228"/>
      <c r="H79" s="228"/>
      <c r="I79" s="228"/>
    </row>
    <row r="80" spans="2:9" ht="12.75">
      <c r="B80" s="107"/>
      <c r="C80" s="107"/>
      <c r="D80" s="107"/>
      <c r="E80" s="107"/>
      <c r="F80" s="107"/>
      <c r="G80" s="228"/>
      <c r="H80" s="228"/>
      <c r="I80" s="228"/>
    </row>
    <row r="81" spans="2:9" ht="12.75">
      <c r="B81" s="107"/>
      <c r="C81" s="107"/>
      <c r="D81" s="107"/>
      <c r="E81" s="107"/>
      <c r="F81" s="107"/>
      <c r="G81" s="228"/>
      <c r="H81" s="228"/>
      <c r="I81" s="228"/>
    </row>
    <row r="82" spans="2:9" ht="12.75">
      <c r="B82" s="107"/>
      <c r="C82" s="107"/>
      <c r="D82" s="107"/>
      <c r="E82" s="107"/>
      <c r="F82" s="107"/>
      <c r="G82" s="228"/>
      <c r="H82" s="228"/>
      <c r="I82" s="228"/>
    </row>
    <row r="83" spans="2:9" ht="12.75">
      <c r="B83" s="107"/>
      <c r="C83" s="107"/>
      <c r="D83" s="107"/>
      <c r="E83" s="107"/>
      <c r="F83" s="107"/>
      <c r="G83" s="228"/>
      <c r="H83" s="228"/>
      <c r="I83" s="228"/>
    </row>
    <row r="84" spans="2:9" ht="12.75">
      <c r="B84" s="107"/>
      <c r="C84" s="107"/>
      <c r="D84" s="107"/>
      <c r="E84" s="107"/>
      <c r="F84" s="107"/>
      <c r="G84" s="228"/>
      <c r="H84" s="228"/>
      <c r="I84" s="228"/>
    </row>
    <row r="85" spans="2:9" ht="12.75">
      <c r="B85" s="107"/>
      <c r="C85" s="107"/>
      <c r="D85" s="107"/>
      <c r="E85" s="107"/>
      <c r="F85" s="107"/>
      <c r="G85" s="228"/>
      <c r="H85" s="228"/>
      <c r="I85" s="228"/>
    </row>
    <row r="86" spans="2:9" ht="12.75">
      <c r="B86" s="107"/>
      <c r="C86" s="107"/>
      <c r="D86" s="107"/>
      <c r="E86" s="107"/>
      <c r="F86" s="107"/>
      <c r="G86" s="228"/>
      <c r="H86" s="228"/>
      <c r="I86" s="228"/>
    </row>
    <row r="87" spans="2:9" ht="12.75">
      <c r="B87" s="107"/>
      <c r="C87" s="107"/>
      <c r="D87" s="107"/>
      <c r="E87" s="107"/>
      <c r="F87" s="107"/>
      <c r="G87" s="228"/>
      <c r="H87" s="228"/>
      <c r="I87" s="228"/>
    </row>
    <row r="88" spans="2:9" ht="12.75">
      <c r="B88" s="107"/>
      <c r="C88" s="107"/>
      <c r="D88" s="107"/>
      <c r="E88" s="107"/>
      <c r="F88" s="107"/>
      <c r="G88" s="228"/>
      <c r="H88" s="228"/>
      <c r="I88" s="228"/>
    </row>
    <row r="89" spans="2:9" ht="12.75">
      <c r="B89" s="107"/>
      <c r="C89" s="107"/>
      <c r="D89" s="107"/>
      <c r="E89" s="107"/>
      <c r="F89" s="107"/>
      <c r="G89" s="228"/>
      <c r="H89" s="228"/>
      <c r="I89" s="228"/>
    </row>
    <row r="90" spans="2:9" ht="12.75">
      <c r="B90" s="107"/>
      <c r="C90" s="107"/>
      <c r="D90" s="107"/>
      <c r="E90" s="107"/>
      <c r="F90" s="107"/>
      <c r="G90" s="228"/>
      <c r="H90" s="228"/>
      <c r="I90" s="228"/>
    </row>
    <row r="91" spans="2:9" ht="12.75">
      <c r="B91" s="107"/>
      <c r="C91" s="107"/>
      <c r="D91" s="107"/>
      <c r="E91" s="107"/>
      <c r="F91" s="107"/>
      <c r="G91" s="228"/>
      <c r="H91" s="228"/>
      <c r="I91" s="228"/>
    </row>
    <row r="92" spans="2:9" ht="12.75">
      <c r="B92" s="107"/>
      <c r="C92" s="107"/>
      <c r="D92" s="107"/>
      <c r="E92" s="107"/>
      <c r="F92" s="107"/>
      <c r="G92" s="228"/>
      <c r="H92" s="228"/>
      <c r="I92" s="228"/>
    </row>
    <row r="93" spans="2:9" ht="12.75">
      <c r="B93" s="107"/>
      <c r="C93" s="107"/>
      <c r="D93" s="107"/>
      <c r="E93" s="107"/>
      <c r="F93" s="107"/>
      <c r="G93" s="228"/>
      <c r="H93" s="228"/>
      <c r="I93" s="228"/>
    </row>
    <row r="94" spans="2:9" ht="12.75">
      <c r="B94" s="107"/>
      <c r="C94" s="107"/>
      <c r="D94" s="107"/>
      <c r="E94" s="107"/>
      <c r="F94" s="107"/>
      <c r="G94" s="228"/>
      <c r="H94" s="228"/>
      <c r="I94" s="228"/>
    </row>
    <row r="95" spans="2:9" ht="12.75">
      <c r="B95" s="107"/>
      <c r="C95" s="107"/>
      <c r="D95" s="107"/>
      <c r="E95" s="107"/>
      <c r="F95" s="107"/>
      <c r="G95" s="228"/>
      <c r="H95" s="228"/>
      <c r="I95" s="228"/>
    </row>
    <row r="96" spans="2:9" ht="12.75">
      <c r="B96" s="107"/>
      <c r="C96" s="107"/>
      <c r="D96" s="107"/>
      <c r="E96" s="107"/>
      <c r="F96" s="107"/>
      <c r="G96" s="228"/>
      <c r="H96" s="228"/>
      <c r="I96" s="228"/>
    </row>
    <row r="97" spans="2:9" ht="12.75">
      <c r="B97" s="107"/>
      <c r="C97" s="107"/>
      <c r="D97" s="107"/>
      <c r="E97" s="107"/>
      <c r="F97" s="107"/>
      <c r="G97" s="228"/>
      <c r="H97" s="228"/>
      <c r="I97" s="228"/>
    </row>
    <row r="98" spans="2:9" ht="12.75">
      <c r="B98" s="107"/>
      <c r="C98" s="107"/>
      <c r="D98" s="107"/>
      <c r="E98" s="107"/>
      <c r="F98" s="107"/>
      <c r="G98" s="228"/>
      <c r="H98" s="228"/>
      <c r="I98" s="228"/>
    </row>
    <row r="99" spans="2:9" ht="12.75">
      <c r="B99" s="107"/>
      <c r="C99" s="107"/>
      <c r="D99" s="107"/>
      <c r="E99" s="107"/>
      <c r="F99" s="107"/>
      <c r="G99" s="228"/>
      <c r="H99" s="228"/>
      <c r="I99" s="228"/>
    </row>
    <row r="100" spans="2:9" ht="12.75">
      <c r="B100" s="107"/>
      <c r="C100" s="107"/>
      <c r="D100" s="107"/>
      <c r="E100" s="107"/>
      <c r="F100" s="107"/>
      <c r="G100" s="228"/>
      <c r="H100" s="228"/>
      <c r="I100" s="228"/>
    </row>
    <row r="101" spans="2:9" ht="12.75">
      <c r="B101" s="107"/>
      <c r="C101" s="107"/>
      <c r="D101" s="107"/>
      <c r="E101" s="107"/>
      <c r="F101" s="107"/>
      <c r="G101" s="228"/>
      <c r="H101" s="228"/>
      <c r="I101" s="228"/>
    </row>
    <row r="102" spans="2:9" ht="12.75">
      <c r="B102" s="107"/>
      <c r="C102" s="107"/>
      <c r="D102" s="107"/>
      <c r="E102" s="107"/>
      <c r="F102" s="107"/>
      <c r="G102" s="228"/>
      <c r="H102" s="228"/>
      <c r="I102" s="228"/>
    </row>
    <row r="103" spans="2:9" ht="12.75">
      <c r="B103" s="107"/>
      <c r="C103" s="107"/>
      <c r="D103" s="107"/>
      <c r="E103" s="107"/>
      <c r="F103" s="107"/>
      <c r="G103" s="228"/>
      <c r="H103" s="228"/>
      <c r="I103" s="228"/>
    </row>
    <row r="104" spans="2:9" ht="12.75">
      <c r="B104" s="107"/>
      <c r="C104" s="107"/>
      <c r="D104" s="107"/>
      <c r="E104" s="107"/>
      <c r="F104" s="107"/>
      <c r="G104" s="228"/>
      <c r="H104" s="228"/>
      <c r="I104" s="228"/>
    </row>
    <row r="105" spans="2:9" ht="12.75">
      <c r="B105" s="107"/>
      <c r="C105" s="107"/>
      <c r="D105" s="107"/>
      <c r="E105" s="107"/>
      <c r="F105" s="107"/>
      <c r="G105" s="228"/>
      <c r="H105" s="228"/>
      <c r="I105" s="228"/>
    </row>
    <row r="106" spans="2:9" ht="12.75">
      <c r="B106" s="107"/>
      <c r="C106" s="107"/>
      <c r="D106" s="107"/>
      <c r="E106" s="107"/>
      <c r="F106" s="107"/>
      <c r="G106" s="228"/>
      <c r="H106" s="228"/>
      <c r="I106" s="228"/>
    </row>
    <row r="107" spans="2:9" ht="12.75">
      <c r="B107" s="107"/>
      <c r="C107" s="107"/>
      <c r="D107" s="107"/>
      <c r="E107" s="107"/>
      <c r="F107" s="107"/>
      <c r="G107" s="228"/>
      <c r="H107" s="228"/>
      <c r="I107" s="228"/>
    </row>
    <row r="108" spans="2:9" ht="12.75">
      <c r="B108" s="107"/>
      <c r="C108" s="107"/>
      <c r="D108" s="107"/>
      <c r="E108" s="107"/>
      <c r="F108" s="107"/>
      <c r="G108" s="228"/>
      <c r="H108" s="228"/>
      <c r="I108" s="228"/>
    </row>
    <row r="109" spans="2:9" ht="12.75">
      <c r="B109" s="107"/>
      <c r="C109" s="107"/>
      <c r="D109" s="107"/>
      <c r="E109" s="107"/>
      <c r="F109" s="107"/>
      <c r="G109" s="228"/>
      <c r="H109" s="228"/>
      <c r="I109" s="228"/>
    </row>
    <row r="110" spans="2:9" ht="12.75">
      <c r="B110" s="107"/>
      <c r="C110" s="107"/>
      <c r="D110" s="107"/>
      <c r="E110" s="107"/>
      <c r="F110" s="107"/>
      <c r="G110" s="228"/>
      <c r="H110" s="228"/>
      <c r="I110" s="228"/>
    </row>
    <row r="111" spans="2:9" ht="12.75">
      <c r="B111" s="107"/>
      <c r="C111" s="107"/>
      <c r="D111" s="107"/>
      <c r="E111" s="107"/>
      <c r="F111" s="107"/>
      <c r="G111" s="228"/>
      <c r="H111" s="228"/>
      <c r="I111" s="228"/>
    </row>
    <row r="112" spans="2:9" ht="12.75">
      <c r="B112" s="107"/>
      <c r="C112" s="107"/>
      <c r="D112" s="107"/>
      <c r="E112" s="107"/>
      <c r="F112" s="107"/>
      <c r="G112" s="228"/>
      <c r="H112" s="228"/>
      <c r="I112" s="228"/>
    </row>
    <row r="113" spans="2:9" ht="12.75">
      <c r="B113" s="107"/>
      <c r="C113" s="107"/>
      <c r="D113" s="107"/>
      <c r="E113" s="107"/>
      <c r="F113" s="107"/>
      <c r="G113" s="228"/>
      <c r="H113" s="228"/>
      <c r="I113" s="228"/>
    </row>
    <row r="114" spans="2:9" ht="12.75">
      <c r="B114" s="107"/>
      <c r="C114" s="107"/>
      <c r="D114" s="107"/>
      <c r="E114" s="107"/>
      <c r="F114" s="107"/>
      <c r="G114" s="228"/>
      <c r="H114" s="228"/>
      <c r="I114" s="228"/>
    </row>
    <row r="115" spans="2:9" ht="12.75">
      <c r="B115" s="107"/>
      <c r="C115" s="107"/>
      <c r="D115" s="107"/>
      <c r="E115" s="107"/>
      <c r="F115" s="107"/>
      <c r="G115" s="228"/>
      <c r="H115" s="228"/>
      <c r="I115" s="228"/>
    </row>
    <row r="116" spans="2:9" ht="12.75">
      <c r="B116" s="107"/>
      <c r="C116" s="107"/>
      <c r="D116" s="107"/>
      <c r="E116" s="107"/>
      <c r="F116" s="107"/>
      <c r="G116" s="228"/>
      <c r="H116" s="228"/>
      <c r="I116" s="228"/>
    </row>
    <row r="117" spans="2:9" ht="12.75">
      <c r="B117" s="107"/>
      <c r="C117" s="107"/>
      <c r="D117" s="107"/>
      <c r="E117" s="107"/>
      <c r="F117" s="107"/>
      <c r="G117" s="228"/>
      <c r="H117" s="228"/>
      <c r="I117" s="228"/>
    </row>
    <row r="118" spans="2:9" ht="12.75">
      <c r="B118" s="107"/>
      <c r="C118" s="107"/>
      <c r="D118" s="107"/>
      <c r="E118" s="107"/>
      <c r="F118" s="107"/>
      <c r="G118" s="228"/>
      <c r="H118" s="228"/>
      <c r="I118" s="228"/>
    </row>
    <row r="119" spans="2:9" ht="12.75">
      <c r="B119" s="107"/>
      <c r="C119" s="107"/>
      <c r="D119" s="107"/>
      <c r="E119" s="107"/>
      <c r="F119" s="107"/>
      <c r="G119" s="228"/>
      <c r="H119" s="228"/>
      <c r="I119" s="228"/>
    </row>
    <row r="120" spans="2:9" ht="12.75">
      <c r="B120" s="107"/>
      <c r="C120" s="107"/>
      <c r="D120" s="107"/>
      <c r="E120" s="107"/>
      <c r="F120" s="107"/>
      <c r="G120" s="228"/>
      <c r="H120" s="228"/>
      <c r="I120" s="228"/>
    </row>
    <row r="121" spans="2:9" ht="12.75">
      <c r="B121" s="107"/>
      <c r="C121" s="107"/>
      <c r="D121" s="107"/>
      <c r="E121" s="107"/>
      <c r="F121" s="107"/>
      <c r="G121" s="228"/>
      <c r="H121" s="228"/>
      <c r="I121" s="228"/>
    </row>
    <row r="122" spans="2:9" ht="12.75">
      <c r="B122" s="107"/>
      <c r="C122" s="107"/>
      <c r="D122" s="107"/>
      <c r="E122" s="107"/>
      <c r="F122" s="107"/>
      <c r="G122" s="228"/>
      <c r="H122" s="228"/>
      <c r="I122" s="228"/>
    </row>
    <row r="123" spans="2:9" ht="12.75">
      <c r="B123" s="107"/>
      <c r="C123" s="107"/>
      <c r="D123" s="107"/>
      <c r="E123" s="107"/>
      <c r="F123" s="107"/>
      <c r="G123" s="228"/>
      <c r="H123" s="228"/>
      <c r="I123" s="228"/>
    </row>
    <row r="124" spans="2:9" ht="12.75">
      <c r="B124" s="107"/>
      <c r="C124" s="107"/>
      <c r="D124" s="107"/>
      <c r="E124" s="107"/>
      <c r="F124" s="107"/>
      <c r="G124" s="228"/>
      <c r="H124" s="228"/>
      <c r="I124" s="228"/>
    </row>
    <row r="125" spans="2:9" ht="12.75">
      <c r="B125" s="107"/>
      <c r="C125" s="107"/>
      <c r="D125" s="107"/>
      <c r="E125" s="107"/>
      <c r="F125" s="107"/>
      <c r="G125" s="228"/>
      <c r="H125" s="228"/>
      <c r="I125" s="228"/>
    </row>
    <row r="126" spans="2:9" ht="12.75">
      <c r="B126" s="107"/>
      <c r="C126" s="107"/>
      <c r="D126" s="107"/>
      <c r="E126" s="107"/>
      <c r="F126" s="107"/>
      <c r="G126" s="228"/>
      <c r="H126" s="228"/>
      <c r="I126" s="228"/>
    </row>
    <row r="127" spans="2:9" ht="12.75">
      <c r="B127" s="107"/>
      <c r="C127" s="107"/>
      <c r="D127" s="107"/>
      <c r="E127" s="107"/>
      <c r="F127" s="107"/>
      <c r="G127" s="228"/>
      <c r="H127" s="228"/>
      <c r="I127" s="228"/>
    </row>
    <row r="128" spans="2:9" ht="12.75">
      <c r="B128" s="107"/>
      <c r="C128" s="107"/>
      <c r="D128" s="107"/>
      <c r="E128" s="107"/>
      <c r="F128" s="107"/>
      <c r="G128" s="228"/>
      <c r="H128" s="228"/>
      <c r="I128" s="228"/>
    </row>
    <row r="129" spans="2:9" ht="12.75">
      <c r="B129" s="107"/>
      <c r="C129" s="107"/>
      <c r="D129" s="107"/>
      <c r="E129" s="107"/>
      <c r="F129" s="107"/>
      <c r="G129" s="228"/>
      <c r="H129" s="228"/>
      <c r="I129" s="228"/>
    </row>
    <row r="130" spans="2:9" ht="12.75">
      <c r="B130" s="107"/>
      <c r="C130" s="107"/>
      <c r="D130" s="107"/>
      <c r="E130" s="107"/>
      <c r="F130" s="107"/>
      <c r="G130" s="228"/>
      <c r="H130" s="228"/>
      <c r="I130" s="228"/>
    </row>
    <row r="131" spans="2:9" ht="12.75">
      <c r="B131" s="107"/>
      <c r="C131" s="107"/>
      <c r="D131" s="107"/>
      <c r="E131" s="107"/>
      <c r="F131" s="107"/>
      <c r="G131" s="228"/>
      <c r="H131" s="228"/>
      <c r="I131" s="228"/>
    </row>
    <row r="132" spans="2:9" ht="12.75">
      <c r="B132" s="107"/>
      <c r="C132" s="107"/>
      <c r="D132" s="107"/>
      <c r="E132" s="107"/>
      <c r="F132" s="107"/>
      <c r="G132" s="228"/>
      <c r="H132" s="228"/>
      <c r="I132" s="228"/>
    </row>
    <row r="133" spans="2:9" ht="12.75">
      <c r="B133" s="107"/>
      <c r="C133" s="107"/>
      <c r="D133" s="107"/>
      <c r="E133" s="107"/>
      <c r="F133" s="107"/>
      <c r="G133" s="228"/>
      <c r="H133" s="228"/>
      <c r="I133" s="228"/>
    </row>
    <row r="134" spans="2:9" ht="12.75">
      <c r="B134" s="107"/>
      <c r="C134" s="107"/>
      <c r="D134" s="107"/>
      <c r="E134" s="107"/>
      <c r="F134" s="107"/>
      <c r="G134" s="228"/>
      <c r="H134" s="228"/>
      <c r="I134" s="228"/>
    </row>
    <row r="135" spans="2:9" ht="12.75">
      <c r="B135" s="107"/>
      <c r="C135" s="107"/>
      <c r="D135" s="107"/>
      <c r="E135" s="107"/>
      <c r="F135" s="107"/>
      <c r="G135" s="228"/>
      <c r="H135" s="228"/>
      <c r="I135" s="228"/>
    </row>
    <row r="136" spans="2:9" ht="12.75">
      <c r="B136" s="107"/>
      <c r="C136" s="107"/>
      <c r="D136" s="107"/>
      <c r="E136" s="107"/>
      <c r="F136" s="107"/>
      <c r="G136" s="228"/>
      <c r="H136" s="228"/>
      <c r="I136" s="228"/>
    </row>
    <row r="137" spans="2:9" ht="12.75">
      <c r="B137" s="107"/>
      <c r="C137" s="107"/>
      <c r="D137" s="107"/>
      <c r="E137" s="107"/>
      <c r="F137" s="107"/>
      <c r="G137" s="228"/>
      <c r="H137" s="228"/>
      <c r="I137" s="228"/>
    </row>
    <row r="138" spans="2:9" ht="12.75">
      <c r="B138" s="107"/>
      <c r="C138" s="107"/>
      <c r="D138" s="107"/>
      <c r="E138" s="107"/>
      <c r="F138" s="107"/>
      <c r="G138" s="228"/>
      <c r="H138" s="228"/>
      <c r="I138" s="228"/>
    </row>
    <row r="139" spans="2:9" ht="12.75">
      <c r="B139" s="107"/>
      <c r="C139" s="107"/>
      <c r="D139" s="107"/>
      <c r="E139" s="107"/>
      <c r="F139" s="107"/>
      <c r="G139" s="228"/>
      <c r="H139" s="228"/>
      <c r="I139" s="228"/>
    </row>
    <row r="140" spans="2:9" ht="12.75">
      <c r="B140" s="107"/>
      <c r="C140" s="107"/>
      <c r="D140" s="107"/>
      <c r="E140" s="107"/>
      <c r="F140" s="107"/>
      <c r="G140" s="228"/>
      <c r="H140" s="228"/>
      <c r="I140" s="228"/>
    </row>
    <row r="141" spans="2:9" ht="12.75">
      <c r="B141" s="107"/>
      <c r="C141" s="107"/>
      <c r="D141" s="107"/>
      <c r="E141" s="107"/>
      <c r="F141" s="107"/>
      <c r="G141" s="228"/>
      <c r="H141" s="228"/>
      <c r="I141" s="228"/>
    </row>
    <row r="142" spans="2:9" ht="12.75">
      <c r="B142" s="107"/>
      <c r="C142" s="107"/>
      <c r="D142" s="107"/>
      <c r="E142" s="107"/>
      <c r="F142" s="107"/>
      <c r="G142" s="228"/>
      <c r="H142" s="228"/>
      <c r="I142" s="228"/>
    </row>
    <row r="143" spans="2:9" ht="12.75">
      <c r="B143" s="107"/>
      <c r="C143" s="107"/>
      <c r="D143" s="107"/>
      <c r="E143" s="107"/>
      <c r="F143" s="107"/>
      <c r="G143" s="228"/>
      <c r="H143" s="228"/>
      <c r="I143" s="228"/>
    </row>
    <row r="144" spans="2:9" ht="12.75">
      <c r="B144" s="107"/>
      <c r="C144" s="107"/>
      <c r="D144" s="107"/>
      <c r="E144" s="107"/>
      <c r="F144" s="107"/>
      <c r="G144" s="228"/>
      <c r="H144" s="228"/>
      <c r="I144" s="228"/>
    </row>
    <row r="145" spans="2:9" ht="12.75">
      <c r="B145" s="107"/>
      <c r="C145" s="107"/>
      <c r="D145" s="107"/>
      <c r="E145" s="107"/>
      <c r="F145" s="107"/>
      <c r="G145" s="228"/>
      <c r="H145" s="228"/>
      <c r="I145" s="228"/>
    </row>
    <row r="146" spans="2:9" ht="12.75">
      <c r="B146" s="107"/>
      <c r="C146" s="107"/>
      <c r="D146" s="107"/>
      <c r="E146" s="107"/>
      <c r="F146" s="107"/>
      <c r="G146" s="228"/>
      <c r="H146" s="228"/>
      <c r="I146" s="228"/>
    </row>
    <row r="147" spans="2:9" ht="12.75">
      <c r="B147" s="107"/>
      <c r="C147" s="107"/>
      <c r="D147" s="107"/>
      <c r="E147" s="107"/>
      <c r="F147" s="107"/>
      <c r="G147" s="228"/>
      <c r="H147" s="228"/>
      <c r="I147" s="228"/>
    </row>
    <row r="148" spans="2:9" ht="12.75">
      <c r="B148" s="107"/>
      <c r="C148" s="107"/>
      <c r="D148" s="107"/>
      <c r="E148" s="107"/>
      <c r="F148" s="107"/>
      <c r="G148" s="228"/>
      <c r="H148" s="228"/>
      <c r="I148" s="228"/>
    </row>
    <row r="149" spans="2:9" ht="12.75">
      <c r="B149" s="107"/>
      <c r="C149" s="107"/>
      <c r="D149" s="107"/>
      <c r="E149" s="107"/>
      <c r="F149" s="107"/>
      <c r="G149" s="228"/>
      <c r="H149" s="228"/>
      <c r="I149" s="228"/>
    </row>
    <row r="150" spans="2:9" ht="12.75">
      <c r="B150" s="107"/>
      <c r="C150" s="107"/>
      <c r="D150" s="107"/>
      <c r="E150" s="107"/>
      <c r="F150" s="107"/>
      <c r="G150" s="228"/>
      <c r="H150" s="228"/>
      <c r="I150" s="228"/>
    </row>
    <row r="151" spans="2:9" ht="12.75">
      <c r="B151" s="107"/>
      <c r="C151" s="107"/>
      <c r="D151" s="107"/>
      <c r="E151" s="107"/>
      <c r="F151" s="107"/>
      <c r="G151" s="228"/>
      <c r="H151" s="228"/>
      <c r="I151" s="228"/>
    </row>
    <row r="152" spans="2:9" ht="12.75">
      <c r="B152" s="107"/>
      <c r="C152" s="107"/>
      <c r="D152" s="107"/>
      <c r="E152" s="107"/>
      <c r="F152" s="107"/>
      <c r="G152" s="228"/>
      <c r="H152" s="228"/>
      <c r="I152" s="228"/>
    </row>
    <row r="153" spans="2:9" ht="12.75">
      <c r="B153" s="107"/>
      <c r="C153" s="107"/>
      <c r="D153" s="107"/>
      <c r="E153" s="107"/>
      <c r="F153" s="107"/>
      <c r="G153" s="228"/>
      <c r="H153" s="228"/>
      <c r="I153" s="228"/>
    </row>
    <row r="154" spans="2:9" ht="12.75">
      <c r="B154" s="107"/>
      <c r="C154" s="107"/>
      <c r="D154" s="107"/>
      <c r="E154" s="107"/>
      <c r="F154" s="107"/>
      <c r="G154" s="228"/>
      <c r="H154" s="228"/>
      <c r="I154" s="228"/>
    </row>
    <row r="155" spans="2:9" ht="12.75">
      <c r="B155" s="107"/>
      <c r="C155" s="107"/>
      <c r="D155" s="107"/>
      <c r="E155" s="107"/>
      <c r="F155" s="107"/>
      <c r="G155" s="228"/>
      <c r="H155" s="228"/>
      <c r="I155" s="228"/>
    </row>
    <row r="156" spans="2:9" ht="12.75">
      <c r="B156" s="107"/>
      <c r="C156" s="107"/>
      <c r="D156" s="107"/>
      <c r="E156" s="107"/>
      <c r="F156" s="107"/>
      <c r="G156" s="228"/>
      <c r="H156" s="228"/>
      <c r="I156" s="228"/>
    </row>
    <row r="157" spans="2:9" ht="12.75">
      <c r="B157" s="107"/>
      <c r="C157" s="107"/>
      <c r="D157" s="107"/>
      <c r="E157" s="107"/>
      <c r="F157" s="107"/>
      <c r="G157" s="228"/>
      <c r="H157" s="228"/>
      <c r="I157" s="228"/>
    </row>
    <row r="158" spans="2:9" ht="12.75">
      <c r="B158" s="107"/>
      <c r="C158" s="107"/>
      <c r="D158" s="107"/>
      <c r="E158" s="107"/>
      <c r="F158" s="107"/>
      <c r="G158" s="228"/>
      <c r="H158" s="228"/>
      <c r="I158" s="228"/>
    </row>
    <row r="159" spans="2:9" ht="12.75">
      <c r="B159" s="107"/>
      <c r="C159" s="107"/>
      <c r="D159" s="107"/>
      <c r="E159" s="107"/>
      <c r="F159" s="107"/>
      <c r="G159" s="228"/>
      <c r="H159" s="228"/>
      <c r="I159" s="228"/>
    </row>
    <row r="160" spans="2:9" ht="12.75">
      <c r="B160" s="107"/>
      <c r="C160" s="107"/>
      <c r="D160" s="107"/>
      <c r="E160" s="107"/>
      <c r="F160" s="107"/>
      <c r="G160" s="228"/>
      <c r="H160" s="228"/>
      <c r="I160" s="228"/>
    </row>
    <row r="161" spans="2:9" ht="12.75">
      <c r="B161" s="107"/>
      <c r="C161" s="107"/>
      <c r="D161" s="107"/>
      <c r="E161" s="107"/>
      <c r="F161" s="107"/>
      <c r="G161" s="228"/>
      <c r="H161" s="228"/>
      <c r="I161" s="228"/>
    </row>
    <row r="162" spans="2:9" ht="12.75">
      <c r="B162" s="107"/>
      <c r="C162" s="107"/>
      <c r="D162" s="107"/>
      <c r="E162" s="107"/>
      <c r="F162" s="107"/>
      <c r="G162" s="228"/>
      <c r="H162" s="228"/>
      <c r="I162" s="228"/>
    </row>
    <row r="163" spans="2:9" ht="12.75">
      <c r="B163" s="107"/>
      <c r="C163" s="107"/>
      <c r="D163" s="107"/>
      <c r="E163" s="107"/>
      <c r="F163" s="107"/>
      <c r="G163" s="228"/>
      <c r="H163" s="228"/>
      <c r="I163" s="228"/>
    </row>
    <row r="164" spans="2:9" ht="12.75">
      <c r="B164" s="107"/>
      <c r="C164" s="107"/>
      <c r="D164" s="107"/>
      <c r="E164" s="107"/>
      <c r="F164" s="107"/>
      <c r="G164" s="228"/>
      <c r="H164" s="228"/>
      <c r="I164" s="228"/>
    </row>
    <row r="165" spans="2:9" ht="12.75">
      <c r="B165" s="107"/>
      <c r="C165" s="107"/>
      <c r="D165" s="107"/>
      <c r="E165" s="107"/>
      <c r="F165" s="107"/>
      <c r="G165" s="228"/>
      <c r="H165" s="228"/>
      <c r="I165" s="228"/>
    </row>
    <row r="166" spans="2:9" ht="12.75">
      <c r="B166" s="107"/>
      <c r="C166" s="107"/>
      <c r="D166" s="107"/>
      <c r="E166" s="107"/>
      <c r="F166" s="107"/>
      <c r="G166" s="228"/>
      <c r="H166" s="228"/>
      <c r="I166" s="228"/>
    </row>
    <row r="167" spans="2:9" ht="12.75">
      <c r="B167" s="107"/>
      <c r="C167" s="107"/>
      <c r="D167" s="107"/>
      <c r="E167" s="107"/>
      <c r="F167" s="107"/>
      <c r="G167" s="228"/>
      <c r="H167" s="228"/>
      <c r="I167" s="228"/>
    </row>
    <row r="168" spans="2:9" ht="12.75">
      <c r="B168" s="107"/>
      <c r="C168" s="107"/>
      <c r="D168" s="107"/>
      <c r="E168" s="107"/>
      <c r="F168" s="107"/>
      <c r="G168" s="228"/>
      <c r="H168" s="228"/>
      <c r="I168" s="228"/>
    </row>
    <row r="169" spans="2:9" ht="12.75">
      <c r="B169" s="107"/>
      <c r="C169" s="107"/>
      <c r="D169" s="107"/>
      <c r="E169" s="107"/>
      <c r="F169" s="107"/>
      <c r="G169" s="228"/>
      <c r="H169" s="228"/>
      <c r="I169" s="228"/>
    </row>
    <row r="170" spans="2:9" ht="12.75">
      <c r="B170" s="107"/>
      <c r="C170" s="107"/>
      <c r="D170" s="107"/>
      <c r="E170" s="107"/>
      <c r="F170" s="107"/>
      <c r="G170" s="228"/>
      <c r="H170" s="228"/>
      <c r="I170" s="228"/>
    </row>
    <row r="171" spans="2:9" ht="12.75">
      <c r="B171" s="107"/>
      <c r="C171" s="107"/>
      <c r="D171" s="107"/>
      <c r="E171" s="107"/>
      <c r="F171" s="107"/>
      <c r="G171" s="228"/>
      <c r="H171" s="228"/>
      <c r="I171" s="228"/>
    </row>
    <row r="172" spans="2:9" ht="12.75">
      <c r="B172" s="107"/>
      <c r="C172" s="107"/>
      <c r="D172" s="107"/>
      <c r="E172" s="107"/>
      <c r="F172" s="107"/>
      <c r="G172" s="228"/>
      <c r="H172" s="228"/>
      <c r="I172" s="228"/>
    </row>
    <row r="173" spans="2:9" ht="12.75">
      <c r="B173" s="107"/>
      <c r="C173" s="107"/>
      <c r="D173" s="107"/>
      <c r="E173" s="107"/>
      <c r="F173" s="107"/>
      <c r="G173" s="228"/>
      <c r="H173" s="228"/>
      <c r="I173" s="228"/>
    </row>
    <row r="174" spans="2:9" ht="12.75">
      <c r="B174" s="107"/>
      <c r="C174" s="107"/>
      <c r="D174" s="107"/>
      <c r="E174" s="107"/>
      <c r="F174" s="107"/>
      <c r="G174" s="228"/>
      <c r="H174" s="228"/>
      <c r="I174" s="228"/>
    </row>
    <row r="175" spans="2:9" ht="12.75">
      <c r="B175" s="107"/>
      <c r="C175" s="107"/>
      <c r="D175" s="107"/>
      <c r="E175" s="107"/>
      <c r="F175" s="107"/>
      <c r="G175" s="228"/>
      <c r="H175" s="228"/>
      <c r="I175" s="228"/>
    </row>
    <row r="176" spans="2:9" ht="12.75">
      <c r="B176" s="107"/>
      <c r="C176" s="107"/>
      <c r="D176" s="107"/>
      <c r="E176" s="107"/>
      <c r="F176" s="107"/>
      <c r="G176" s="228"/>
      <c r="H176" s="228"/>
      <c r="I176" s="228"/>
    </row>
    <row r="177" spans="2:9" ht="12.75">
      <c r="B177" s="107"/>
      <c r="C177" s="107"/>
      <c r="D177" s="107"/>
      <c r="E177" s="107"/>
      <c r="F177" s="107"/>
      <c r="G177" s="228"/>
      <c r="H177" s="228"/>
      <c r="I177" s="228"/>
    </row>
    <row r="178" spans="2:9" ht="12.75">
      <c r="B178" s="107"/>
      <c r="C178" s="107"/>
      <c r="D178" s="107"/>
      <c r="E178" s="107"/>
      <c r="F178" s="107"/>
      <c r="G178" s="228"/>
      <c r="H178" s="228"/>
      <c r="I178" s="228"/>
    </row>
    <row r="179" spans="2:9" ht="12.75">
      <c r="B179" s="107"/>
      <c r="C179" s="107"/>
      <c r="D179" s="107"/>
      <c r="E179" s="107"/>
      <c r="F179" s="107"/>
      <c r="G179" s="228"/>
      <c r="H179" s="228"/>
      <c r="I179" s="228"/>
    </row>
    <row r="180" spans="2:9" ht="12.75">
      <c r="B180" s="107"/>
      <c r="C180" s="107"/>
      <c r="D180" s="107"/>
      <c r="E180" s="107"/>
      <c r="F180" s="107"/>
      <c r="G180" s="228"/>
      <c r="H180" s="228"/>
      <c r="I180" s="228"/>
    </row>
    <row r="181" spans="2:9" ht="12.75">
      <c r="B181" s="107"/>
      <c r="C181" s="107"/>
      <c r="D181" s="107"/>
      <c r="E181" s="107"/>
      <c r="F181" s="107"/>
      <c r="G181" s="228"/>
      <c r="H181" s="228"/>
      <c r="I181" s="228"/>
    </row>
    <row r="182" spans="2:9" ht="12.75">
      <c r="B182" s="107"/>
      <c r="C182" s="107"/>
      <c r="D182" s="107"/>
      <c r="E182" s="107"/>
      <c r="F182" s="107"/>
      <c r="G182" s="228"/>
      <c r="H182" s="228"/>
      <c r="I182" s="228"/>
    </row>
    <row r="183" spans="2:9" ht="12.75">
      <c r="B183" s="107"/>
      <c r="C183" s="107"/>
      <c r="D183" s="107"/>
      <c r="E183" s="107"/>
      <c r="F183" s="107"/>
      <c r="G183" s="228"/>
      <c r="H183" s="228"/>
      <c r="I183" s="228"/>
    </row>
    <row r="184" spans="2:9" ht="12.75">
      <c r="B184" s="107"/>
      <c r="C184" s="107"/>
      <c r="D184" s="107"/>
      <c r="E184" s="107"/>
      <c r="F184" s="107"/>
      <c r="G184" s="228"/>
      <c r="H184" s="228"/>
      <c r="I184" s="228"/>
    </row>
    <row r="185" spans="2:9" ht="12.75">
      <c r="B185" s="107"/>
      <c r="C185" s="107"/>
      <c r="D185" s="107"/>
      <c r="E185" s="107"/>
      <c r="F185" s="107"/>
      <c r="G185" s="228"/>
      <c r="H185" s="228"/>
      <c r="I185" s="228"/>
    </row>
    <row r="186" spans="2:9" ht="12.75">
      <c r="B186" s="107"/>
      <c r="C186" s="107"/>
      <c r="D186" s="107"/>
      <c r="E186" s="107"/>
      <c r="F186" s="107"/>
      <c r="G186" s="228"/>
      <c r="H186" s="228"/>
      <c r="I186" s="228"/>
    </row>
    <row r="187" spans="2:9" ht="12.75">
      <c r="B187" s="107"/>
      <c r="C187" s="107"/>
      <c r="D187" s="107"/>
      <c r="E187" s="107"/>
      <c r="F187" s="107"/>
      <c r="G187" s="228"/>
      <c r="H187" s="228"/>
      <c r="I187" s="228"/>
    </row>
    <row r="188" spans="2:9" ht="12.75">
      <c r="B188" s="107"/>
      <c r="C188" s="107"/>
      <c r="D188" s="107"/>
      <c r="E188" s="107"/>
      <c r="F188" s="107"/>
      <c r="G188" s="228"/>
      <c r="H188" s="228"/>
      <c r="I188" s="228"/>
    </row>
    <row r="189" spans="2:9" ht="12.75">
      <c r="B189" s="107"/>
      <c r="C189" s="107"/>
      <c r="D189" s="107"/>
      <c r="E189" s="107"/>
      <c r="F189" s="107"/>
      <c r="G189" s="228"/>
      <c r="H189" s="228"/>
      <c r="I189" s="228"/>
    </row>
    <row r="190" spans="2:9" ht="12.75">
      <c r="B190" s="107"/>
      <c r="C190" s="107"/>
      <c r="D190" s="107"/>
      <c r="E190" s="107"/>
      <c r="F190" s="107"/>
      <c r="G190" s="228"/>
      <c r="H190" s="228"/>
      <c r="I190" s="228"/>
    </row>
    <row r="191" spans="2:9" ht="12.75">
      <c r="B191" s="107"/>
      <c r="C191" s="107"/>
      <c r="D191" s="107"/>
      <c r="E191" s="107"/>
      <c r="F191" s="107"/>
      <c r="G191" s="228"/>
      <c r="H191" s="228"/>
      <c r="I191" s="228"/>
    </row>
    <row r="192" spans="2:9" ht="12.75">
      <c r="B192" s="107"/>
      <c r="C192" s="107"/>
      <c r="D192" s="107"/>
      <c r="E192" s="107"/>
      <c r="F192" s="107"/>
      <c r="G192" s="228"/>
      <c r="H192" s="228"/>
      <c r="I192" s="228"/>
    </row>
    <row r="193" spans="2:9" ht="12.75">
      <c r="B193" s="107"/>
      <c r="C193" s="107"/>
      <c r="D193" s="107"/>
      <c r="E193" s="107"/>
      <c r="F193" s="107"/>
      <c r="G193" s="228"/>
      <c r="H193" s="228"/>
      <c r="I193" s="228"/>
    </row>
    <row r="194" spans="2:9" ht="12.75">
      <c r="B194" s="107"/>
      <c r="C194" s="107"/>
      <c r="D194" s="107"/>
      <c r="E194" s="107"/>
      <c r="F194" s="107"/>
      <c r="G194" s="228"/>
      <c r="H194" s="228"/>
      <c r="I194" s="228"/>
    </row>
    <row r="195" spans="2:9" ht="12.75">
      <c r="B195" s="107"/>
      <c r="C195" s="107"/>
      <c r="D195" s="107"/>
      <c r="E195" s="107"/>
      <c r="F195" s="107"/>
      <c r="G195" s="228"/>
      <c r="H195" s="228"/>
      <c r="I195" s="228"/>
    </row>
    <row r="196" spans="2:9" ht="12.75">
      <c r="B196" s="107"/>
      <c r="C196" s="107"/>
      <c r="D196" s="107"/>
      <c r="E196" s="107"/>
      <c r="F196" s="107"/>
      <c r="G196" s="228"/>
      <c r="H196" s="228"/>
      <c r="I196" s="228"/>
    </row>
    <row r="197" spans="2:9" ht="12.75">
      <c r="B197" s="107"/>
      <c r="C197" s="107"/>
      <c r="D197" s="107"/>
      <c r="E197" s="107"/>
      <c r="F197" s="107"/>
      <c r="G197" s="228"/>
      <c r="H197" s="228"/>
      <c r="I197" s="228"/>
    </row>
    <row r="198" spans="2:9" ht="12.75">
      <c r="B198" s="107"/>
      <c r="C198" s="107"/>
      <c r="D198" s="107"/>
      <c r="E198" s="107"/>
      <c r="F198" s="107"/>
      <c r="G198" s="228"/>
      <c r="H198" s="228"/>
      <c r="I198" s="228"/>
    </row>
    <row r="199" spans="2:9" ht="12.75">
      <c r="B199" s="107"/>
      <c r="C199" s="107"/>
      <c r="D199" s="107"/>
      <c r="E199" s="107"/>
      <c r="F199" s="107"/>
      <c r="G199" s="228"/>
      <c r="H199" s="228"/>
      <c r="I199" s="228"/>
    </row>
    <row r="200" spans="2:9" ht="12.75">
      <c r="B200" s="107"/>
      <c r="C200" s="107"/>
      <c r="D200" s="107"/>
      <c r="E200" s="107"/>
      <c r="F200" s="107"/>
      <c r="G200" s="228"/>
      <c r="H200" s="228"/>
      <c r="I200" s="228"/>
    </row>
    <row r="201" spans="2:9" ht="12.75">
      <c r="B201" s="107"/>
      <c r="C201" s="107"/>
      <c r="D201" s="107"/>
      <c r="E201" s="107"/>
      <c r="F201" s="107"/>
      <c r="G201" s="228"/>
      <c r="H201" s="228"/>
      <c r="I201" s="228"/>
    </row>
    <row r="202" spans="2:9" ht="12.75">
      <c r="B202" s="107"/>
      <c r="C202" s="107"/>
      <c r="D202" s="107"/>
      <c r="E202" s="107"/>
      <c r="F202" s="107"/>
      <c r="G202" s="228"/>
      <c r="H202" s="228"/>
      <c r="I202" s="228"/>
    </row>
    <row r="203" spans="2:9" ht="12.75">
      <c r="B203" s="107"/>
      <c r="C203" s="107"/>
      <c r="D203" s="107"/>
      <c r="E203" s="107"/>
      <c r="F203" s="107"/>
      <c r="G203" s="228"/>
      <c r="H203" s="228"/>
      <c r="I203" s="228"/>
    </row>
    <row r="204" spans="2:9" ht="12.75">
      <c r="B204" s="107"/>
      <c r="C204" s="107"/>
      <c r="D204" s="107"/>
      <c r="E204" s="107"/>
      <c r="F204" s="107"/>
      <c r="G204" s="228"/>
      <c r="H204" s="228"/>
      <c r="I204" s="228"/>
    </row>
    <row r="205" spans="2:9" ht="12.75">
      <c r="B205" s="107"/>
      <c r="C205" s="107"/>
      <c r="D205" s="107"/>
      <c r="E205" s="107"/>
      <c r="F205" s="107"/>
      <c r="G205" s="228"/>
      <c r="H205" s="228"/>
      <c r="I205" s="228"/>
    </row>
    <row r="206" spans="2:9" ht="12.75">
      <c r="B206" s="107"/>
      <c r="C206" s="107"/>
      <c r="D206" s="107"/>
      <c r="E206" s="107"/>
      <c r="F206" s="107"/>
      <c r="G206" s="228"/>
      <c r="H206" s="228"/>
      <c r="I206" s="228"/>
    </row>
    <row r="207" spans="2:9" ht="12.75">
      <c r="B207" s="107"/>
      <c r="C207" s="107"/>
      <c r="D207" s="107"/>
      <c r="E207" s="107"/>
      <c r="F207" s="107"/>
      <c r="G207" s="228"/>
      <c r="H207" s="228"/>
      <c r="I207" s="228"/>
    </row>
    <row r="208" spans="2:9" ht="12.75">
      <c r="B208" s="107"/>
      <c r="C208" s="107"/>
      <c r="D208" s="107"/>
      <c r="E208" s="107"/>
      <c r="F208" s="107"/>
      <c r="G208" s="228"/>
      <c r="H208" s="228"/>
      <c r="I208" s="228"/>
    </row>
    <row r="209" spans="2:9" ht="12.75">
      <c r="B209" s="107"/>
      <c r="C209" s="107"/>
      <c r="D209" s="107"/>
      <c r="E209" s="107"/>
      <c r="F209" s="107"/>
      <c r="G209" s="228"/>
      <c r="H209" s="228"/>
      <c r="I209" s="228"/>
    </row>
    <row r="210" spans="2:9" ht="12.75">
      <c r="B210" s="107"/>
      <c r="C210" s="107"/>
      <c r="D210" s="107"/>
      <c r="E210" s="107"/>
      <c r="F210" s="107"/>
      <c r="G210" s="228"/>
      <c r="H210" s="228"/>
      <c r="I210" s="228"/>
    </row>
    <row r="211" spans="2:9" ht="12.75">
      <c r="B211" s="107"/>
      <c r="C211" s="107"/>
      <c r="D211" s="107"/>
      <c r="E211" s="107"/>
      <c r="F211" s="107"/>
      <c r="G211" s="228"/>
      <c r="H211" s="228"/>
      <c r="I211" s="228"/>
    </row>
    <row r="212" spans="2:9" ht="12.75">
      <c r="B212" s="107"/>
      <c r="C212" s="107"/>
      <c r="D212" s="107"/>
      <c r="E212" s="107"/>
      <c r="F212" s="107"/>
      <c r="G212" s="228"/>
      <c r="H212" s="228"/>
      <c r="I212" s="228"/>
    </row>
    <row r="213" spans="2:9" ht="12.75">
      <c r="B213" s="107"/>
      <c r="C213" s="107"/>
      <c r="D213" s="107"/>
      <c r="E213" s="107"/>
      <c r="F213" s="107"/>
      <c r="G213" s="228"/>
      <c r="H213" s="228"/>
      <c r="I213" s="228"/>
    </row>
    <row r="214" spans="2:9" ht="12.75">
      <c r="B214" s="107"/>
      <c r="C214" s="107"/>
      <c r="D214" s="107"/>
      <c r="E214" s="107"/>
      <c r="F214" s="107"/>
      <c r="G214" s="228"/>
      <c r="H214" s="228"/>
      <c r="I214" s="228"/>
    </row>
    <row r="215" spans="2:9" ht="12.75">
      <c r="B215" s="107"/>
      <c r="C215" s="107"/>
      <c r="D215" s="107"/>
      <c r="E215" s="107"/>
      <c r="F215" s="107"/>
      <c r="G215" s="228"/>
      <c r="H215" s="228"/>
      <c r="I215" s="228"/>
    </row>
    <row r="216" spans="2:9" ht="12.75">
      <c r="B216" s="107"/>
      <c r="C216" s="107"/>
      <c r="D216" s="107"/>
      <c r="E216" s="107"/>
      <c r="F216" s="107"/>
      <c r="G216" s="228"/>
      <c r="H216" s="228"/>
      <c r="I216" s="228"/>
    </row>
    <row r="217" spans="2:9" ht="12.75">
      <c r="B217" s="107"/>
      <c r="C217" s="107"/>
      <c r="D217" s="107"/>
      <c r="E217" s="107"/>
      <c r="F217" s="107"/>
      <c r="G217" s="228"/>
      <c r="H217" s="228"/>
      <c r="I217" s="228"/>
    </row>
    <row r="218" spans="2:9" ht="12.75">
      <c r="B218" s="107"/>
      <c r="C218" s="107"/>
      <c r="D218" s="107"/>
      <c r="E218" s="107"/>
      <c r="F218" s="107"/>
      <c r="G218" s="228"/>
      <c r="H218" s="228"/>
      <c r="I218" s="228"/>
    </row>
    <row r="219" spans="2:9" ht="12.75">
      <c r="B219" s="107"/>
      <c r="C219" s="107"/>
      <c r="D219" s="107"/>
      <c r="E219" s="107"/>
      <c r="F219" s="107"/>
      <c r="G219" s="228"/>
      <c r="H219" s="228"/>
      <c r="I219" s="228"/>
    </row>
    <row r="220" spans="2:9" ht="12.75">
      <c r="B220" s="107"/>
      <c r="C220" s="107"/>
      <c r="D220" s="107"/>
      <c r="E220" s="107"/>
      <c r="F220" s="107"/>
      <c r="G220" s="228"/>
      <c r="H220" s="228"/>
      <c r="I220" s="228"/>
    </row>
    <row r="221" spans="2:9" ht="12.75">
      <c r="B221" s="107"/>
      <c r="C221" s="107"/>
      <c r="D221" s="107"/>
      <c r="E221" s="107"/>
      <c r="F221" s="107"/>
      <c r="G221" s="228"/>
      <c r="H221" s="228"/>
      <c r="I221" s="228"/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&amp; Efird,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tpainte</dc:creator>
  <cp:keywords/>
  <dc:description/>
  <cp:lastModifiedBy>Ken Sandow</cp:lastModifiedBy>
  <cp:lastPrinted>2007-06-05T17:35:56Z</cp:lastPrinted>
  <dcterms:created xsi:type="dcterms:W3CDTF">2004-01-05T15:22:54Z</dcterms:created>
  <dcterms:modified xsi:type="dcterms:W3CDTF">2008-02-28T20:32:43Z</dcterms:modified>
  <cp:category/>
  <cp:version/>
  <cp:contentType/>
  <cp:contentStatus/>
</cp:coreProperties>
</file>